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vdesprat\Desktop\ACCREDITATION\SOUTENABILITE DE L'OFFRE\RETOURS OUTIL MAQUETTE\ICOM\MASTER ICOM\"/>
    </mc:Choice>
  </mc:AlternateContent>
  <bookViews>
    <workbookView xWindow="0" yWindow="0" windowWidth="23040" windowHeight="8616" tabRatio="767" firstSheet="1" activeTab="2"/>
  </bookViews>
  <sheets>
    <sheet name="début" sheetId="1" state="hidden" r:id="rId1"/>
    <sheet name="Synthèse" sheetId="2" r:id="rId2"/>
    <sheet name="M1-P1" sheetId="3" r:id="rId3"/>
    <sheet name="M2-P1" sheetId="4" r:id="rId4"/>
    <sheet name="M2-P2" sheetId="5" r:id="rId5"/>
    <sheet name="M2-P3" sheetId="6" r:id="rId6"/>
    <sheet name="Paramétrage" sheetId="7" r:id="rId7"/>
    <sheet name="fin" sheetId="8" state="hidden" r:id="rId8"/>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AF16" i="6" l="1"/>
  <c r="AE16" i="6"/>
  <c r="AF15" i="6"/>
  <c r="AE15" i="6"/>
  <c r="AF14" i="6"/>
  <c r="AE14" i="6"/>
  <c r="AF13" i="6"/>
  <c r="AE13" i="6"/>
  <c r="AF12" i="6"/>
  <c r="AE12" i="6"/>
  <c r="Y16" i="6"/>
  <c r="X16" i="6"/>
  <c r="W16" i="6"/>
  <c r="V16" i="6"/>
  <c r="AF15" i="5"/>
  <c r="AE13" i="5"/>
  <c r="AE14" i="5"/>
  <c r="AE15" i="5"/>
  <c r="AE12" i="5"/>
  <c r="AF14" i="5"/>
  <c r="V16" i="5"/>
  <c r="W16" i="5"/>
  <c r="X16" i="5"/>
  <c r="Y21" i="5"/>
  <c r="Y16" i="5"/>
  <c r="AE61" i="4"/>
  <c r="AE60" i="4"/>
  <c r="AE59" i="4"/>
  <c r="U14" i="6" l="1"/>
  <c r="V14" i="6" s="1"/>
  <c r="X14" i="6" s="1"/>
  <c r="U14" i="5"/>
  <c r="V14" i="5" s="1"/>
  <c r="X14" i="5" s="1"/>
  <c r="U14" i="4"/>
  <c r="V14" i="4" s="1"/>
  <c r="X14" i="4" s="1"/>
  <c r="Y14" i="6" l="1"/>
  <c r="Y14" i="5"/>
  <c r="Y14" i="4"/>
  <c r="AF37" i="6"/>
  <c r="AE37" i="6"/>
  <c r="U37" i="6"/>
  <c r="V37" i="6" s="1"/>
  <c r="AF25" i="4"/>
  <c r="AE25" i="4"/>
  <c r="U25" i="4"/>
  <c r="V25" i="4" s="1"/>
  <c r="O5" i="5"/>
  <c r="AF58" i="3"/>
  <c r="AE58" i="3" s="1"/>
  <c r="V58" i="3"/>
  <c r="Y58" i="3" s="1"/>
  <c r="U58" i="3"/>
  <c r="AF57" i="3"/>
  <c r="AE57" i="3" s="1"/>
  <c r="U57" i="3"/>
  <c r="V57" i="3" s="1"/>
  <c r="Y57" i="3" s="1"/>
  <c r="AF30" i="3"/>
  <c r="AE30" i="3" s="1"/>
  <c r="V30" i="3"/>
  <c r="Y30" i="3" s="1"/>
  <c r="U30" i="3"/>
  <c r="AF23" i="3"/>
  <c r="AE23" i="3" s="1"/>
  <c r="U23" i="3"/>
  <c r="Y23" i="3" s="1"/>
  <c r="Y61" i="4"/>
  <c r="AF60" i="4"/>
  <c r="X60" i="4"/>
  <c r="E76" i="6"/>
  <c r="W75" i="6"/>
  <c r="AF74" i="6"/>
  <c r="AF75" i="6" s="1"/>
  <c r="AE74" i="6"/>
  <c r="AE75" i="6" s="1"/>
  <c r="N75" i="6" s="1"/>
  <c r="Y74" i="6"/>
  <c r="Y75" i="6" s="1"/>
  <c r="X74" i="6"/>
  <c r="X75" i="6" s="1"/>
  <c r="V74" i="6"/>
  <c r="V75" i="6" s="1"/>
  <c r="U74" i="6"/>
  <c r="W73" i="6"/>
  <c r="AF72" i="6"/>
  <c r="AF73" i="6" s="1"/>
  <c r="AE72" i="6"/>
  <c r="AE73" i="6" s="1"/>
  <c r="N73" i="6" s="1"/>
  <c r="Y72" i="6"/>
  <c r="Y73" i="6" s="1"/>
  <c r="X72" i="6"/>
  <c r="X73" i="6" s="1"/>
  <c r="V72" i="6"/>
  <c r="V73" i="6" s="1"/>
  <c r="U72" i="6"/>
  <c r="W71" i="6"/>
  <c r="AF70" i="6"/>
  <c r="AF71" i="6" s="1"/>
  <c r="AE70" i="6"/>
  <c r="AE71" i="6" s="1"/>
  <c r="N71" i="6" s="1"/>
  <c r="Y70" i="6"/>
  <c r="Y71" i="6" s="1"/>
  <c r="X70" i="6"/>
  <c r="X71" i="6" s="1"/>
  <c r="V70" i="6"/>
  <c r="V71" i="6" s="1"/>
  <c r="U70" i="6"/>
  <c r="W69" i="6"/>
  <c r="AF68" i="6"/>
  <c r="AF69" i="6" s="1"/>
  <c r="AE68" i="6"/>
  <c r="AE69" i="6" s="1"/>
  <c r="N69" i="6" s="1"/>
  <c r="Y68" i="6"/>
  <c r="Y69" i="6" s="1"/>
  <c r="X68" i="6"/>
  <c r="X69" i="6" s="1"/>
  <c r="V68" i="6"/>
  <c r="V69" i="6" s="1"/>
  <c r="U68" i="6"/>
  <c r="W67" i="6"/>
  <c r="AF66" i="6"/>
  <c r="AF67" i="6" s="1"/>
  <c r="AE66" i="6"/>
  <c r="AE67" i="6" s="1"/>
  <c r="N67" i="6" s="1"/>
  <c r="Y66" i="6"/>
  <c r="Y67" i="6" s="1"/>
  <c r="X66" i="6"/>
  <c r="X67" i="6" s="1"/>
  <c r="V66" i="6"/>
  <c r="V67" i="6" s="1"/>
  <c r="U66" i="6"/>
  <c r="W65" i="6"/>
  <c r="AF64" i="6"/>
  <c r="AF65" i="6" s="1"/>
  <c r="AE64" i="6"/>
  <c r="AE65" i="6" s="1"/>
  <c r="N65" i="6" s="1"/>
  <c r="Y64" i="6"/>
  <c r="Y65" i="6" s="1"/>
  <c r="X64" i="6"/>
  <c r="X65" i="6" s="1"/>
  <c r="V64" i="6"/>
  <c r="V65" i="6" s="1"/>
  <c r="U64" i="6"/>
  <c r="W63" i="6"/>
  <c r="AF62" i="6"/>
  <c r="AF63" i="6" s="1"/>
  <c r="AE62" i="6"/>
  <c r="AE63" i="6" s="1"/>
  <c r="N63" i="6" s="1"/>
  <c r="Y62" i="6"/>
  <c r="Y63" i="6" s="1"/>
  <c r="X62" i="6"/>
  <c r="X63" i="6" s="1"/>
  <c r="V62" i="6"/>
  <c r="V63" i="6" s="1"/>
  <c r="U62" i="6"/>
  <c r="W61" i="6"/>
  <c r="AF60" i="6"/>
  <c r="AF61" i="6" s="1"/>
  <c r="AE60" i="6"/>
  <c r="AE61" i="6" s="1"/>
  <c r="N61" i="6" s="1"/>
  <c r="Y60" i="6"/>
  <c r="Y61" i="6" s="1"/>
  <c r="X60" i="6"/>
  <c r="X61" i="6" s="1"/>
  <c r="V60" i="6"/>
  <c r="V61" i="6" s="1"/>
  <c r="U60" i="6"/>
  <c r="W59" i="6"/>
  <c r="AF58" i="6"/>
  <c r="AE58" i="6"/>
  <c r="Y58" i="6"/>
  <c r="X58" i="6"/>
  <c r="V58" i="6"/>
  <c r="U58" i="6"/>
  <c r="AF57" i="6"/>
  <c r="AE57" i="6"/>
  <c r="V57" i="6"/>
  <c r="X57" i="6" s="1"/>
  <c r="U57" i="6"/>
  <c r="AF56" i="6"/>
  <c r="AE56" i="6" s="1"/>
  <c r="AE59" i="6" s="1"/>
  <c r="N59" i="6" s="1"/>
  <c r="V56" i="6"/>
  <c r="U56" i="6"/>
  <c r="W55" i="6"/>
  <c r="AF54" i="6"/>
  <c r="AE54" i="6"/>
  <c r="Y54" i="6"/>
  <c r="X54" i="6"/>
  <c r="V54" i="6"/>
  <c r="U54" i="6"/>
  <c r="AF53" i="6"/>
  <c r="AE53" i="6" s="1"/>
  <c r="U53" i="6"/>
  <c r="V53" i="6" s="1"/>
  <c r="AF52" i="6"/>
  <c r="AE52" i="6" s="1"/>
  <c r="V52" i="6"/>
  <c r="Y52" i="6" s="1"/>
  <c r="U52" i="6"/>
  <c r="E51" i="6"/>
  <c r="W50" i="6"/>
  <c r="AF49" i="6"/>
  <c r="AF50" i="6" s="1"/>
  <c r="AE49" i="6"/>
  <c r="AE50" i="6" s="1"/>
  <c r="N50" i="6" s="1"/>
  <c r="Y49" i="6"/>
  <c r="Y50" i="6" s="1"/>
  <c r="X49" i="6"/>
  <c r="X50" i="6" s="1"/>
  <c r="V49" i="6"/>
  <c r="V50" i="6" s="1"/>
  <c r="U49" i="6"/>
  <c r="W48" i="6"/>
  <c r="AF47" i="6"/>
  <c r="AF48" i="6" s="1"/>
  <c r="AE47" i="6"/>
  <c r="AE48" i="6" s="1"/>
  <c r="N48" i="6" s="1"/>
  <c r="Y47" i="6"/>
  <c r="Y48" i="6" s="1"/>
  <c r="X47" i="6"/>
  <c r="X48" i="6" s="1"/>
  <c r="V47" i="6"/>
  <c r="V48" i="6" s="1"/>
  <c r="U47" i="6"/>
  <c r="W46" i="6"/>
  <c r="AF45" i="6"/>
  <c r="AF46" i="6" s="1"/>
  <c r="AE45" i="6"/>
  <c r="AE46" i="6" s="1"/>
  <c r="N46" i="6" s="1"/>
  <c r="Y45" i="6"/>
  <c r="Y46" i="6" s="1"/>
  <c r="X45" i="6"/>
  <c r="X46" i="6" s="1"/>
  <c r="V45" i="6"/>
  <c r="V46" i="6" s="1"/>
  <c r="U45" i="6"/>
  <c r="W44" i="6"/>
  <c r="AF43" i="6"/>
  <c r="AF44" i="6" s="1"/>
  <c r="AE43" i="6"/>
  <c r="AE44" i="6" s="1"/>
  <c r="N44" i="6" s="1"/>
  <c r="Y43" i="6"/>
  <c r="Y44" i="6" s="1"/>
  <c r="X43" i="6"/>
  <c r="X44" i="6" s="1"/>
  <c r="V43" i="6"/>
  <c r="V44" i="6" s="1"/>
  <c r="U43" i="6"/>
  <c r="W42" i="6"/>
  <c r="AF41" i="6"/>
  <c r="AF42" i="6" s="1"/>
  <c r="AE41" i="6"/>
  <c r="AE42" i="6" s="1"/>
  <c r="N42" i="6" s="1"/>
  <c r="Y41" i="6"/>
  <c r="Y42" i="6" s="1"/>
  <c r="X41" i="6"/>
  <c r="X42" i="6" s="1"/>
  <c r="V41" i="6"/>
  <c r="V42" i="6" s="1"/>
  <c r="U41" i="6"/>
  <c r="W40" i="6"/>
  <c r="AF39" i="6"/>
  <c r="AE39" i="6"/>
  <c r="Y39" i="6"/>
  <c r="X39" i="6"/>
  <c r="V39" i="6"/>
  <c r="U39" i="6"/>
  <c r="AF38" i="6"/>
  <c r="AE38" i="6" s="1"/>
  <c r="U38" i="6"/>
  <c r="V38" i="6" s="1"/>
  <c r="AF36" i="6"/>
  <c r="AE36" i="6"/>
  <c r="U36" i="6"/>
  <c r="V36" i="6" s="1"/>
  <c r="AF35" i="6"/>
  <c r="AE35" i="6" s="1"/>
  <c r="U35" i="6"/>
  <c r="V35" i="6" s="1"/>
  <c r="AF34" i="6"/>
  <c r="AE34" i="6" s="1"/>
  <c r="U34" i="6"/>
  <c r="V34" i="6" s="1"/>
  <c r="W33" i="6"/>
  <c r="AF32" i="6"/>
  <c r="AE32" i="6"/>
  <c r="Y32" i="6"/>
  <c r="X32" i="6"/>
  <c r="V32" i="6"/>
  <c r="U32" i="6"/>
  <c r="AF31" i="6"/>
  <c r="AE31" i="6" s="1"/>
  <c r="U31" i="6"/>
  <c r="V31" i="6" s="1"/>
  <c r="X31" i="6" s="1"/>
  <c r="AF30" i="6"/>
  <c r="AE30" i="6" s="1"/>
  <c r="U30" i="6"/>
  <c r="V30" i="6" s="1"/>
  <c r="Y30" i="6" s="1"/>
  <c r="AF29" i="6"/>
  <c r="U29" i="6"/>
  <c r="V29" i="6" s="1"/>
  <c r="W28" i="6"/>
  <c r="AF27" i="6"/>
  <c r="AE27" i="6"/>
  <c r="Y27" i="6"/>
  <c r="X27" i="6"/>
  <c r="V27" i="6"/>
  <c r="U27" i="6"/>
  <c r="AF26" i="6"/>
  <c r="AE26" i="6"/>
  <c r="U26" i="6"/>
  <c r="V26" i="6" s="1"/>
  <c r="AF25" i="6"/>
  <c r="AE25" i="6" s="1"/>
  <c r="U25" i="6"/>
  <c r="V25" i="6" s="1"/>
  <c r="AF24" i="6"/>
  <c r="AE24" i="6"/>
  <c r="U24" i="6"/>
  <c r="V24" i="6" s="1"/>
  <c r="AF23" i="6"/>
  <c r="AE23" i="6"/>
  <c r="U23" i="6"/>
  <c r="V23" i="6" s="1"/>
  <c r="W22" i="6"/>
  <c r="AF21" i="6"/>
  <c r="AE21" i="6"/>
  <c r="Y21" i="6"/>
  <c r="X21" i="6"/>
  <c r="V21" i="6"/>
  <c r="U21" i="6"/>
  <c r="AF20" i="6"/>
  <c r="AE20" i="6" s="1"/>
  <c r="U20" i="6"/>
  <c r="V20" i="6" s="1"/>
  <c r="AF19" i="6"/>
  <c r="AE19" i="6" s="1"/>
  <c r="U19" i="6"/>
  <c r="V19" i="6" s="1"/>
  <c r="Y19" i="6" s="1"/>
  <c r="AF18" i="6"/>
  <c r="AE18" i="6" s="1"/>
  <c r="U18" i="6"/>
  <c r="V18" i="6" s="1"/>
  <c r="AF17" i="6"/>
  <c r="U17" i="6"/>
  <c r="V17" i="6" s="1"/>
  <c r="Y13" i="6"/>
  <c r="X13" i="6"/>
  <c r="V13" i="6"/>
  <c r="U13" i="6"/>
  <c r="Y12" i="6"/>
  <c r="X12" i="6"/>
  <c r="V12" i="6"/>
  <c r="U12" i="6"/>
  <c r="AF8" i="6"/>
  <c r="AE8" i="6"/>
  <c r="AF7" i="6"/>
  <c r="AE7" i="6"/>
  <c r="U7" i="6"/>
  <c r="W7" i="6" s="1"/>
  <c r="AG8" i="6" s="1"/>
  <c r="AF6" i="6"/>
  <c r="AE6" i="6"/>
  <c r="U6" i="6"/>
  <c r="AF5" i="6"/>
  <c r="AE5" i="6"/>
  <c r="U5" i="6"/>
  <c r="X5" i="6" s="1"/>
  <c r="AH6" i="6" s="1"/>
  <c r="AF4" i="6"/>
  <c r="AE4" i="6"/>
  <c r="U4" i="6"/>
  <c r="W4" i="6" s="1"/>
  <c r="AG5" i="6" s="1"/>
  <c r="I4" i="6"/>
  <c r="AG3" i="6"/>
  <c r="AE3" i="6"/>
  <c r="U3" i="6"/>
  <c r="E74" i="5"/>
  <c r="W73" i="5"/>
  <c r="AF72" i="5"/>
  <c r="AF73" i="5" s="1"/>
  <c r="AE72" i="5"/>
  <c r="AE73" i="5" s="1"/>
  <c r="N73" i="5" s="1"/>
  <c r="Y72" i="5"/>
  <c r="Y73" i="5" s="1"/>
  <c r="X72" i="5"/>
  <c r="X73" i="5" s="1"/>
  <c r="V72" i="5"/>
  <c r="V73" i="5" s="1"/>
  <c r="U72" i="5"/>
  <c r="W71" i="5"/>
  <c r="AF70" i="5"/>
  <c r="AF71" i="5" s="1"/>
  <c r="AE70" i="5"/>
  <c r="AE71" i="5" s="1"/>
  <c r="N71" i="5" s="1"/>
  <c r="Y70" i="5"/>
  <c r="Y71" i="5" s="1"/>
  <c r="X70" i="5"/>
  <c r="X71" i="5" s="1"/>
  <c r="V70" i="5"/>
  <c r="V71" i="5" s="1"/>
  <c r="U70" i="5"/>
  <c r="W69" i="5"/>
  <c r="AF68" i="5"/>
  <c r="AF69" i="5" s="1"/>
  <c r="AE68" i="5"/>
  <c r="AE69" i="5" s="1"/>
  <c r="N69" i="5" s="1"/>
  <c r="Y68" i="5"/>
  <c r="Y69" i="5" s="1"/>
  <c r="X68" i="5"/>
  <c r="X69" i="5" s="1"/>
  <c r="V68" i="5"/>
  <c r="V69" i="5" s="1"/>
  <c r="U68" i="5"/>
  <c r="W67" i="5"/>
  <c r="AF66" i="5"/>
  <c r="AF67" i="5" s="1"/>
  <c r="AE66" i="5"/>
  <c r="AE67" i="5" s="1"/>
  <c r="N67" i="5" s="1"/>
  <c r="Y66" i="5"/>
  <c r="Y67" i="5" s="1"/>
  <c r="X66" i="5"/>
  <c r="X67" i="5" s="1"/>
  <c r="V66" i="5"/>
  <c r="V67" i="5" s="1"/>
  <c r="U66" i="5"/>
  <c r="W65" i="5"/>
  <c r="AF64" i="5"/>
  <c r="AF65" i="5" s="1"/>
  <c r="AE64" i="5"/>
  <c r="AE65" i="5" s="1"/>
  <c r="N65" i="5" s="1"/>
  <c r="Y64" i="5"/>
  <c r="Y65" i="5" s="1"/>
  <c r="X64" i="5"/>
  <c r="X65" i="5" s="1"/>
  <c r="V64" i="5"/>
  <c r="V65" i="5" s="1"/>
  <c r="U64" i="5"/>
  <c r="W63" i="5"/>
  <c r="AF62" i="5"/>
  <c r="AF63" i="5" s="1"/>
  <c r="AE62" i="5"/>
  <c r="AE63" i="5" s="1"/>
  <c r="N63" i="5" s="1"/>
  <c r="Y62" i="5"/>
  <c r="Y63" i="5" s="1"/>
  <c r="X62" i="5"/>
  <c r="X63" i="5" s="1"/>
  <c r="V62" i="5"/>
  <c r="V63" i="5" s="1"/>
  <c r="U62" i="5"/>
  <c r="W61" i="5"/>
  <c r="AF60" i="5"/>
  <c r="AF61" i="5" s="1"/>
  <c r="AE60" i="5"/>
  <c r="AE61" i="5" s="1"/>
  <c r="N61" i="5" s="1"/>
  <c r="Y60" i="5"/>
  <c r="Y61" i="5" s="1"/>
  <c r="X60" i="5"/>
  <c r="X61" i="5" s="1"/>
  <c r="V60" i="5"/>
  <c r="V61" i="5" s="1"/>
  <c r="U60" i="5"/>
  <c r="W59" i="5"/>
  <c r="AF58" i="5"/>
  <c r="AF59" i="5" s="1"/>
  <c r="AE58" i="5"/>
  <c r="AE59" i="5" s="1"/>
  <c r="N59" i="5" s="1"/>
  <c r="Y58" i="5"/>
  <c r="Y59" i="5" s="1"/>
  <c r="X58" i="5"/>
  <c r="X59" i="5" s="1"/>
  <c r="V58" i="5"/>
  <c r="V59" i="5" s="1"/>
  <c r="U58" i="5"/>
  <c r="W57" i="5"/>
  <c r="AF56" i="5"/>
  <c r="AF57" i="5" s="1"/>
  <c r="AE56" i="5"/>
  <c r="AE57" i="5" s="1"/>
  <c r="N57" i="5" s="1"/>
  <c r="Y56" i="5"/>
  <c r="Y57" i="5" s="1"/>
  <c r="X56" i="5"/>
  <c r="X57" i="5" s="1"/>
  <c r="V56" i="5"/>
  <c r="V57" i="5" s="1"/>
  <c r="U56" i="5"/>
  <c r="W55" i="5"/>
  <c r="AF54" i="5"/>
  <c r="AE54" i="5"/>
  <c r="Y54" i="5"/>
  <c r="X54" i="5"/>
  <c r="V54" i="5"/>
  <c r="U54" i="5"/>
  <c r="AF53" i="5"/>
  <c r="AE53" i="5" s="1"/>
  <c r="V53" i="5"/>
  <c r="Y53" i="5" s="1"/>
  <c r="U53" i="5"/>
  <c r="AF52" i="5"/>
  <c r="AE52" i="5" s="1"/>
  <c r="V52" i="5"/>
  <c r="Y52" i="5" s="1"/>
  <c r="U52" i="5"/>
  <c r="E51" i="5"/>
  <c r="W50" i="5"/>
  <c r="AF49" i="5"/>
  <c r="AF50" i="5" s="1"/>
  <c r="AE49" i="5"/>
  <c r="AE50" i="5" s="1"/>
  <c r="N50" i="5" s="1"/>
  <c r="Y49" i="5"/>
  <c r="Y50" i="5" s="1"/>
  <c r="X49" i="5"/>
  <c r="X50" i="5" s="1"/>
  <c r="V49" i="5"/>
  <c r="V50" i="5" s="1"/>
  <c r="U49" i="5"/>
  <c r="W48" i="5"/>
  <c r="AF47" i="5"/>
  <c r="AF48" i="5" s="1"/>
  <c r="AE47" i="5"/>
  <c r="AE48" i="5" s="1"/>
  <c r="N48" i="5" s="1"/>
  <c r="Y47" i="5"/>
  <c r="Y48" i="5" s="1"/>
  <c r="X47" i="5"/>
  <c r="X48" i="5" s="1"/>
  <c r="V47" i="5"/>
  <c r="V48" i="5" s="1"/>
  <c r="U47" i="5"/>
  <c r="W46" i="5"/>
  <c r="AF45" i="5"/>
  <c r="AF46" i="5" s="1"/>
  <c r="AE45" i="5"/>
  <c r="AE46" i="5" s="1"/>
  <c r="N46" i="5" s="1"/>
  <c r="Y45" i="5"/>
  <c r="Y46" i="5" s="1"/>
  <c r="X45" i="5"/>
  <c r="X46" i="5" s="1"/>
  <c r="V45" i="5"/>
  <c r="V46" i="5" s="1"/>
  <c r="U45" i="5"/>
  <c r="W44" i="5"/>
  <c r="AF43" i="5"/>
  <c r="AF44" i="5" s="1"/>
  <c r="AE43" i="5"/>
  <c r="AE44" i="5" s="1"/>
  <c r="N44" i="5" s="1"/>
  <c r="Y43" i="5"/>
  <c r="Y44" i="5" s="1"/>
  <c r="X43" i="5"/>
  <c r="X44" i="5" s="1"/>
  <c r="V43" i="5"/>
  <c r="V44" i="5" s="1"/>
  <c r="U43" i="5"/>
  <c r="W42" i="5"/>
  <c r="AF41" i="5"/>
  <c r="AF42" i="5" s="1"/>
  <c r="AE41" i="5"/>
  <c r="AE42" i="5" s="1"/>
  <c r="N42" i="5" s="1"/>
  <c r="Y41" i="5"/>
  <c r="Y42" i="5" s="1"/>
  <c r="X41" i="5"/>
  <c r="X42" i="5" s="1"/>
  <c r="V41" i="5"/>
  <c r="V42" i="5" s="1"/>
  <c r="U41" i="5"/>
  <c r="W40" i="5"/>
  <c r="AF39" i="5"/>
  <c r="AE39" i="5"/>
  <c r="Y39" i="5"/>
  <c r="X39" i="5"/>
  <c r="V39" i="5"/>
  <c r="U39" i="5"/>
  <c r="AF38" i="5"/>
  <c r="AE38" i="5" s="1"/>
  <c r="U38" i="5"/>
  <c r="V38" i="5" s="1"/>
  <c r="X38" i="5" s="1"/>
  <c r="AF37" i="5"/>
  <c r="AE37" i="5"/>
  <c r="U37" i="5"/>
  <c r="V37" i="5" s="1"/>
  <c r="Y37" i="5" s="1"/>
  <c r="AF36" i="5"/>
  <c r="AE36" i="5" s="1"/>
  <c r="U36" i="5"/>
  <c r="V36" i="5" s="1"/>
  <c r="Y36" i="5" s="1"/>
  <c r="AF35" i="5"/>
  <c r="AE35" i="5" s="1"/>
  <c r="U35" i="5"/>
  <c r="V35" i="5" s="1"/>
  <c r="W34" i="5"/>
  <c r="AF33" i="5"/>
  <c r="AE33" i="5"/>
  <c r="Y33" i="5"/>
  <c r="X33" i="5"/>
  <c r="V33" i="5"/>
  <c r="U33" i="5"/>
  <c r="AF32" i="5"/>
  <c r="AE32" i="5" s="1"/>
  <c r="V32" i="5"/>
  <c r="X32" i="5" s="1"/>
  <c r="U32" i="5"/>
  <c r="AF31" i="5"/>
  <c r="AE31" i="5" s="1"/>
  <c r="U31" i="5"/>
  <c r="V31" i="5" s="1"/>
  <c r="AF30" i="5"/>
  <c r="AE30" i="5" s="1"/>
  <c r="U30" i="5"/>
  <c r="V30" i="5" s="1"/>
  <c r="AF29" i="5"/>
  <c r="AE29" i="5" s="1"/>
  <c r="U29" i="5"/>
  <c r="V29" i="5" s="1"/>
  <c r="AF28" i="5"/>
  <c r="AE28" i="5" s="1"/>
  <c r="U28" i="5"/>
  <c r="V28" i="5" s="1"/>
  <c r="W27" i="5"/>
  <c r="AF26" i="5"/>
  <c r="AE26" i="5"/>
  <c r="Y26" i="5"/>
  <c r="X26" i="5"/>
  <c r="V26" i="5"/>
  <c r="U26" i="5"/>
  <c r="AF25" i="5"/>
  <c r="AE25" i="5" s="1"/>
  <c r="U25" i="5"/>
  <c r="V25" i="5" s="1"/>
  <c r="Y25" i="5" s="1"/>
  <c r="AF24" i="5"/>
  <c r="AE24" i="5" s="1"/>
  <c r="U24" i="5"/>
  <c r="V24" i="5" s="1"/>
  <c r="Y24" i="5" s="1"/>
  <c r="AF23" i="5"/>
  <c r="AE23" i="5" s="1"/>
  <c r="U23" i="5"/>
  <c r="V23" i="5" s="1"/>
  <c r="Y23" i="5" s="1"/>
  <c r="AF22" i="5"/>
  <c r="U22" i="5"/>
  <c r="V22" i="5" s="1"/>
  <c r="X22" i="5" s="1"/>
  <c r="W21" i="5"/>
  <c r="AF20" i="5"/>
  <c r="AE20" i="5"/>
  <c r="Y20" i="5"/>
  <c r="X20" i="5"/>
  <c r="V20" i="5"/>
  <c r="U20" i="5"/>
  <c r="AF19" i="5"/>
  <c r="AE19" i="5" s="1"/>
  <c r="U19" i="5"/>
  <c r="V19" i="5" s="1"/>
  <c r="AF18" i="5"/>
  <c r="AE18" i="5" s="1"/>
  <c r="U18" i="5"/>
  <c r="V18" i="5" s="1"/>
  <c r="AF17" i="5"/>
  <c r="AE17" i="5" s="1"/>
  <c r="U17" i="5"/>
  <c r="V17" i="5" s="1"/>
  <c r="AF13" i="5"/>
  <c r="Y13" i="5"/>
  <c r="X13" i="5"/>
  <c r="V13" i="5"/>
  <c r="U13" i="5"/>
  <c r="AF12" i="5"/>
  <c r="Y12" i="5"/>
  <c r="X12" i="5"/>
  <c r="V12" i="5"/>
  <c r="AF8" i="5"/>
  <c r="AE8" i="5"/>
  <c r="AF7" i="5"/>
  <c r="AE7" i="5"/>
  <c r="U7" i="5"/>
  <c r="W7" i="5" s="1"/>
  <c r="AG8" i="5" s="1"/>
  <c r="AF6" i="5"/>
  <c r="AE6" i="5"/>
  <c r="U6" i="5"/>
  <c r="X6" i="5" s="1"/>
  <c r="AH7" i="5" s="1"/>
  <c r="AF5" i="5"/>
  <c r="AE5" i="5"/>
  <c r="U5" i="5"/>
  <c r="X5" i="5" s="1"/>
  <c r="AH6" i="5" s="1"/>
  <c r="AF4" i="5"/>
  <c r="AE4" i="5"/>
  <c r="U4" i="5"/>
  <c r="X4" i="5" s="1"/>
  <c r="AH5" i="5" s="1"/>
  <c r="I4" i="5"/>
  <c r="AG3" i="5"/>
  <c r="AE3" i="5"/>
  <c r="U3" i="5"/>
  <c r="E78" i="4"/>
  <c r="W77" i="4"/>
  <c r="AF76" i="4"/>
  <c r="AF77" i="4" s="1"/>
  <c r="AE76" i="4"/>
  <c r="AE77" i="4" s="1"/>
  <c r="N77" i="4" s="1"/>
  <c r="Y76" i="4"/>
  <c r="Y77" i="4" s="1"/>
  <c r="X76" i="4"/>
  <c r="X77" i="4" s="1"/>
  <c r="V76" i="4"/>
  <c r="V77" i="4" s="1"/>
  <c r="U76" i="4"/>
  <c r="W75" i="4"/>
  <c r="AF74" i="4"/>
  <c r="AF75" i="4" s="1"/>
  <c r="AE74" i="4"/>
  <c r="AE75" i="4" s="1"/>
  <c r="N75" i="4" s="1"/>
  <c r="Y74" i="4"/>
  <c r="Y75" i="4" s="1"/>
  <c r="X74" i="4"/>
  <c r="X75" i="4" s="1"/>
  <c r="V74" i="4"/>
  <c r="V75" i="4" s="1"/>
  <c r="U74" i="4"/>
  <c r="W73" i="4"/>
  <c r="AF72" i="4"/>
  <c r="AF73" i="4" s="1"/>
  <c r="AE72" i="4"/>
  <c r="AE73" i="4" s="1"/>
  <c r="N73" i="4" s="1"/>
  <c r="Y72" i="4"/>
  <c r="Y73" i="4" s="1"/>
  <c r="X72" i="4"/>
  <c r="X73" i="4" s="1"/>
  <c r="V72" i="4"/>
  <c r="V73" i="4" s="1"/>
  <c r="U72" i="4"/>
  <c r="W71" i="4"/>
  <c r="AF70" i="4"/>
  <c r="AF71" i="4" s="1"/>
  <c r="AE70" i="4"/>
  <c r="AE71" i="4" s="1"/>
  <c r="N71" i="4" s="1"/>
  <c r="Y70" i="4"/>
  <c r="Y71" i="4" s="1"/>
  <c r="X70" i="4"/>
  <c r="X71" i="4" s="1"/>
  <c r="V70" i="4"/>
  <c r="V71" i="4" s="1"/>
  <c r="U70" i="4"/>
  <c r="W69" i="4"/>
  <c r="AF68" i="4"/>
  <c r="AF69" i="4" s="1"/>
  <c r="AE68" i="4"/>
  <c r="AE69" i="4" s="1"/>
  <c r="N69" i="4" s="1"/>
  <c r="Y68" i="4"/>
  <c r="Y69" i="4" s="1"/>
  <c r="X68" i="4"/>
  <c r="X69" i="4" s="1"/>
  <c r="V68" i="4"/>
  <c r="V69" i="4" s="1"/>
  <c r="U68" i="4"/>
  <c r="W67" i="4"/>
  <c r="AF66" i="4"/>
  <c r="AF67" i="4" s="1"/>
  <c r="AE66" i="4"/>
  <c r="AE67" i="4" s="1"/>
  <c r="N67" i="4" s="1"/>
  <c r="Y66" i="4"/>
  <c r="Y67" i="4" s="1"/>
  <c r="X66" i="4"/>
  <c r="X67" i="4" s="1"/>
  <c r="V66" i="4"/>
  <c r="V67" i="4" s="1"/>
  <c r="U66" i="4"/>
  <c r="W65" i="4"/>
  <c r="AF64" i="4"/>
  <c r="AF65" i="4" s="1"/>
  <c r="AE64" i="4"/>
  <c r="AE65" i="4" s="1"/>
  <c r="N65" i="4" s="1"/>
  <c r="Y64" i="4"/>
  <c r="Y65" i="4" s="1"/>
  <c r="X64" i="4"/>
  <c r="X65" i="4" s="1"/>
  <c r="V64" i="4"/>
  <c r="V65" i="4" s="1"/>
  <c r="U64" i="4"/>
  <c r="W63" i="4"/>
  <c r="AF62" i="4"/>
  <c r="AF63" i="4" s="1"/>
  <c r="AE62" i="4"/>
  <c r="AE63" i="4" s="1"/>
  <c r="N63" i="4" s="1"/>
  <c r="Y62" i="4"/>
  <c r="Y63" i="4" s="1"/>
  <c r="X62" i="4"/>
  <c r="X63" i="4" s="1"/>
  <c r="V62" i="4"/>
  <c r="V63" i="4" s="1"/>
  <c r="U62" i="4"/>
  <c r="W61" i="4"/>
  <c r="AF59" i="4"/>
  <c r="AF61" i="4" s="1"/>
  <c r="X59" i="4"/>
  <c r="X61" i="4" s="1"/>
  <c r="V61" i="4"/>
  <c r="W58" i="4"/>
  <c r="AF57" i="4"/>
  <c r="AE57" i="4"/>
  <c r="Y57" i="4"/>
  <c r="X57" i="4"/>
  <c r="V57" i="4"/>
  <c r="U57" i="4"/>
  <c r="AF56" i="4"/>
  <c r="AE56" i="4" s="1"/>
  <c r="V56" i="4"/>
  <c r="X56" i="4" s="1"/>
  <c r="U56" i="4"/>
  <c r="AF55" i="4"/>
  <c r="V55" i="4"/>
  <c r="X55" i="4" s="1"/>
  <c r="U55" i="4"/>
  <c r="E54" i="4"/>
  <c r="W53" i="4"/>
  <c r="AF52" i="4"/>
  <c r="AF53" i="4" s="1"/>
  <c r="AE52" i="4"/>
  <c r="AE53" i="4" s="1"/>
  <c r="N53" i="4" s="1"/>
  <c r="Y52" i="4"/>
  <c r="Y53" i="4" s="1"/>
  <c r="X52" i="4"/>
  <c r="X53" i="4" s="1"/>
  <c r="V52" i="4"/>
  <c r="V53" i="4" s="1"/>
  <c r="U52" i="4"/>
  <c r="W51" i="4"/>
  <c r="AF50" i="4"/>
  <c r="AF51" i="4" s="1"/>
  <c r="AE50" i="4"/>
  <c r="AE51" i="4" s="1"/>
  <c r="N51" i="4" s="1"/>
  <c r="Y50" i="4"/>
  <c r="Y51" i="4" s="1"/>
  <c r="X50" i="4"/>
  <c r="X51" i="4" s="1"/>
  <c r="V50" i="4"/>
  <c r="V51" i="4" s="1"/>
  <c r="U50" i="4"/>
  <c r="W49" i="4"/>
  <c r="AF48" i="4"/>
  <c r="AF49" i="4" s="1"/>
  <c r="AE48" i="4"/>
  <c r="AE49" i="4" s="1"/>
  <c r="N49" i="4" s="1"/>
  <c r="Y48" i="4"/>
  <c r="Y49" i="4" s="1"/>
  <c r="X48" i="4"/>
  <c r="X49" i="4" s="1"/>
  <c r="V48" i="4"/>
  <c r="V49" i="4" s="1"/>
  <c r="U48" i="4"/>
  <c r="W47" i="4"/>
  <c r="AF46" i="4"/>
  <c r="AE46" i="4"/>
  <c r="Y46" i="4"/>
  <c r="X46" i="4"/>
  <c r="V46" i="4"/>
  <c r="U46" i="4"/>
  <c r="AF45" i="4"/>
  <c r="AE45" i="4"/>
  <c r="Y45" i="4"/>
  <c r="X45" i="4"/>
  <c r="V45" i="4"/>
  <c r="U45" i="4"/>
  <c r="W44" i="4"/>
  <c r="AF43" i="4"/>
  <c r="AE43" i="4"/>
  <c r="Y43" i="4"/>
  <c r="X43" i="4"/>
  <c r="V43" i="4"/>
  <c r="U43" i="4"/>
  <c r="AF42" i="4"/>
  <c r="AE42" i="4" s="1"/>
  <c r="U42" i="4"/>
  <c r="V42" i="4" s="1"/>
  <c r="Y42" i="4" s="1"/>
  <c r="AF41" i="4"/>
  <c r="AE41" i="4" s="1"/>
  <c r="U41" i="4"/>
  <c r="V41" i="4" s="1"/>
  <c r="Y41" i="4" s="1"/>
  <c r="AF40" i="4"/>
  <c r="AE40" i="4" s="1"/>
  <c r="U40" i="4"/>
  <c r="V40" i="4" s="1"/>
  <c r="X40" i="4" s="1"/>
  <c r="W39" i="4"/>
  <c r="AF38" i="4"/>
  <c r="AE38" i="4"/>
  <c r="Y38" i="4"/>
  <c r="X38" i="4"/>
  <c r="V38" i="4"/>
  <c r="U38" i="4"/>
  <c r="AF37" i="4"/>
  <c r="AE37" i="4" s="1"/>
  <c r="U37" i="4"/>
  <c r="V37" i="4" s="1"/>
  <c r="X37" i="4" s="1"/>
  <c r="AF36" i="4"/>
  <c r="AE36" i="4" s="1"/>
  <c r="U36" i="4"/>
  <c r="V36" i="4" s="1"/>
  <c r="X36" i="4" s="1"/>
  <c r="AF35" i="4"/>
  <c r="U35" i="4"/>
  <c r="V35" i="4" s="1"/>
  <c r="W34" i="4"/>
  <c r="AF33" i="4"/>
  <c r="AE33" i="4"/>
  <c r="Y33" i="4"/>
  <c r="X33" i="4"/>
  <c r="V33" i="4"/>
  <c r="U33" i="4"/>
  <c r="AF32" i="4"/>
  <c r="AE32" i="4" s="1"/>
  <c r="U32" i="4"/>
  <c r="V32" i="4" s="1"/>
  <c r="Y32" i="4" s="1"/>
  <c r="AF31" i="4"/>
  <c r="AE31" i="4" s="1"/>
  <c r="U31" i="4"/>
  <c r="V31" i="4" s="1"/>
  <c r="X31" i="4" s="1"/>
  <c r="AF30" i="4"/>
  <c r="AE30" i="4" s="1"/>
  <c r="U30" i="4"/>
  <c r="V30" i="4" s="1"/>
  <c r="W29" i="4"/>
  <c r="AF28" i="4"/>
  <c r="AE28" i="4"/>
  <c r="Y28" i="4"/>
  <c r="X28" i="4"/>
  <c r="V28" i="4"/>
  <c r="U28" i="4"/>
  <c r="AF27" i="4"/>
  <c r="AE27" i="4" s="1"/>
  <c r="U27" i="4"/>
  <c r="V27" i="4" s="1"/>
  <c r="Y27" i="4" s="1"/>
  <c r="AF26" i="4"/>
  <c r="AE26" i="4" s="1"/>
  <c r="U26" i="4"/>
  <c r="V26" i="4" s="1"/>
  <c r="AF24" i="4"/>
  <c r="AE24" i="4" s="1"/>
  <c r="U24" i="4"/>
  <c r="V24" i="4" s="1"/>
  <c r="Y24" i="4" s="1"/>
  <c r="AF23" i="4"/>
  <c r="AE23" i="4" s="1"/>
  <c r="U23" i="4"/>
  <c r="V23" i="4" s="1"/>
  <c r="W22" i="4"/>
  <c r="AF21" i="4"/>
  <c r="AE21" i="4"/>
  <c r="Y21" i="4"/>
  <c r="X21" i="4"/>
  <c r="V21" i="4"/>
  <c r="U21" i="4"/>
  <c r="AF20" i="4"/>
  <c r="AE20" i="4" s="1"/>
  <c r="U20" i="4"/>
  <c r="V20" i="4" s="1"/>
  <c r="AF19" i="4"/>
  <c r="AE19" i="4" s="1"/>
  <c r="U19" i="4"/>
  <c r="V19" i="4" s="1"/>
  <c r="AF18" i="4"/>
  <c r="AE18" i="4" s="1"/>
  <c r="U18" i="4"/>
  <c r="V18" i="4" s="1"/>
  <c r="AF17" i="4"/>
  <c r="AE17" i="4" s="1"/>
  <c r="U17" i="4"/>
  <c r="V17" i="4" s="1"/>
  <c r="W16" i="4"/>
  <c r="AF13" i="4"/>
  <c r="AE13" i="4"/>
  <c r="V13" i="4"/>
  <c r="Y13" i="4" s="1"/>
  <c r="U13" i="4"/>
  <c r="AF12" i="4"/>
  <c r="Y12" i="4"/>
  <c r="X12" i="4"/>
  <c r="V12" i="4"/>
  <c r="U12" i="4"/>
  <c r="AF8" i="4"/>
  <c r="AE8" i="4"/>
  <c r="AF7" i="4"/>
  <c r="AE7" i="4"/>
  <c r="U7" i="4"/>
  <c r="X7" i="4" s="1"/>
  <c r="AH8" i="4" s="1"/>
  <c r="AF6" i="4"/>
  <c r="AE6" i="4"/>
  <c r="U6" i="4"/>
  <c r="X6" i="4" s="1"/>
  <c r="AH7" i="4" s="1"/>
  <c r="AF5" i="4"/>
  <c r="AE5" i="4"/>
  <c r="U5" i="4"/>
  <c r="W5" i="4" s="1"/>
  <c r="AG6" i="4" s="1"/>
  <c r="AF4" i="4"/>
  <c r="AE4" i="4"/>
  <c r="U4" i="4"/>
  <c r="X4" i="4" s="1"/>
  <c r="AH5" i="4" s="1"/>
  <c r="I4" i="4"/>
  <c r="AG3" i="4"/>
  <c r="AE3" i="4"/>
  <c r="U3" i="4"/>
  <c r="E78" i="3"/>
  <c r="W77" i="3"/>
  <c r="AF76" i="3"/>
  <c r="AF77" i="3" s="1"/>
  <c r="AE76" i="3"/>
  <c r="AE77" i="3" s="1"/>
  <c r="N77" i="3" s="1"/>
  <c r="Y76" i="3"/>
  <c r="Y77" i="3" s="1"/>
  <c r="X76" i="3"/>
  <c r="X77" i="3" s="1"/>
  <c r="V76" i="3"/>
  <c r="V77" i="3" s="1"/>
  <c r="U76" i="3"/>
  <c r="W75" i="3"/>
  <c r="AF74" i="3"/>
  <c r="AF75" i="3" s="1"/>
  <c r="AE74" i="3"/>
  <c r="AE75" i="3" s="1"/>
  <c r="N75" i="3" s="1"/>
  <c r="Y74" i="3"/>
  <c r="Y75" i="3" s="1"/>
  <c r="X74" i="3"/>
  <c r="X75" i="3" s="1"/>
  <c r="V74" i="3"/>
  <c r="V75" i="3" s="1"/>
  <c r="U74" i="3"/>
  <c r="W73" i="3"/>
  <c r="AF72" i="3"/>
  <c r="AF73" i="3" s="1"/>
  <c r="AE72" i="3"/>
  <c r="AE73" i="3" s="1"/>
  <c r="N73" i="3" s="1"/>
  <c r="Y72" i="3"/>
  <c r="Y73" i="3" s="1"/>
  <c r="X72" i="3"/>
  <c r="X73" i="3" s="1"/>
  <c r="V72" i="3"/>
  <c r="V73" i="3" s="1"/>
  <c r="U72" i="3"/>
  <c r="W71" i="3"/>
  <c r="AF70" i="3"/>
  <c r="AF71" i="3" s="1"/>
  <c r="AE70" i="3"/>
  <c r="AE71" i="3" s="1"/>
  <c r="N71" i="3" s="1"/>
  <c r="Y70" i="3"/>
  <c r="Y71" i="3" s="1"/>
  <c r="X70" i="3"/>
  <c r="X71" i="3" s="1"/>
  <c r="V70" i="3"/>
  <c r="V71" i="3" s="1"/>
  <c r="U70" i="3"/>
  <c r="W69" i="3"/>
  <c r="AF68" i="3"/>
  <c r="AF69" i="3" s="1"/>
  <c r="AE68" i="3"/>
  <c r="AE69" i="3" s="1"/>
  <c r="N69" i="3" s="1"/>
  <c r="Y68" i="3"/>
  <c r="Y69" i="3" s="1"/>
  <c r="X68" i="3"/>
  <c r="X69" i="3" s="1"/>
  <c r="V68" i="3"/>
  <c r="V69" i="3" s="1"/>
  <c r="U68" i="3"/>
  <c r="W67" i="3"/>
  <c r="AF66" i="3"/>
  <c r="AF67" i="3" s="1"/>
  <c r="AE66" i="3"/>
  <c r="AE67" i="3" s="1"/>
  <c r="N67" i="3" s="1"/>
  <c r="Y66" i="3"/>
  <c r="Y67" i="3" s="1"/>
  <c r="X66" i="3"/>
  <c r="X67" i="3" s="1"/>
  <c r="V66" i="3"/>
  <c r="V67" i="3" s="1"/>
  <c r="U66" i="3"/>
  <c r="W65" i="3"/>
  <c r="AF64" i="3"/>
  <c r="AF65" i="3" s="1"/>
  <c r="AE64" i="3"/>
  <c r="AE65" i="3" s="1"/>
  <c r="N65" i="3" s="1"/>
  <c r="Y64" i="3"/>
  <c r="Y65" i="3" s="1"/>
  <c r="X64" i="3"/>
  <c r="X65" i="3" s="1"/>
  <c r="V64" i="3"/>
  <c r="V65" i="3" s="1"/>
  <c r="U64" i="3"/>
  <c r="W63" i="3"/>
  <c r="AF62" i="3"/>
  <c r="AE62" i="3" s="1"/>
  <c r="V62" i="3"/>
  <c r="Y62" i="3" s="1"/>
  <c r="U62" i="3"/>
  <c r="AF61" i="3"/>
  <c r="AE61" i="3" s="1"/>
  <c r="V61" i="3"/>
  <c r="U61" i="3"/>
  <c r="W60" i="3"/>
  <c r="AF59" i="3"/>
  <c r="AE59" i="3"/>
  <c r="Y59" i="3"/>
  <c r="X59" i="3"/>
  <c r="V59" i="3"/>
  <c r="U59" i="3"/>
  <c r="AF56" i="3"/>
  <c r="AE56" i="3" s="1"/>
  <c r="U56" i="3"/>
  <c r="V56" i="3" s="1"/>
  <c r="W55" i="3"/>
  <c r="AF54" i="3"/>
  <c r="AE54" i="3"/>
  <c r="Y54" i="3"/>
  <c r="X54" i="3"/>
  <c r="V54" i="3"/>
  <c r="U54" i="3"/>
  <c r="AF53" i="3"/>
  <c r="AE53" i="3"/>
  <c r="Y53" i="3"/>
  <c r="X53" i="3"/>
  <c r="V53" i="3"/>
  <c r="U53" i="3"/>
  <c r="AF52" i="3"/>
  <c r="AE52" i="3"/>
  <c r="Y52" i="3"/>
  <c r="X52" i="3"/>
  <c r="V52" i="3"/>
  <c r="U52" i="3"/>
  <c r="AF51" i="3"/>
  <c r="AE51" i="3"/>
  <c r="Y51" i="3"/>
  <c r="X51" i="3"/>
  <c r="V51" i="3"/>
  <c r="U51" i="3"/>
  <c r="AF50" i="3"/>
  <c r="AE50" i="3" s="1"/>
  <c r="U50" i="3"/>
  <c r="V50" i="3" s="1"/>
  <c r="AF49" i="3"/>
  <c r="AE49" i="3" s="1"/>
  <c r="U49" i="3"/>
  <c r="V49" i="3" s="1"/>
  <c r="X49" i="3" s="1"/>
  <c r="AF48" i="3"/>
  <c r="U48" i="3"/>
  <c r="V48" i="3" s="1"/>
  <c r="AF47" i="3"/>
  <c r="AE47" i="3" s="1"/>
  <c r="U47" i="3"/>
  <c r="V47" i="3" s="1"/>
  <c r="Y47" i="3" s="1"/>
  <c r="E46" i="3"/>
  <c r="W45" i="3"/>
  <c r="AF44" i="3"/>
  <c r="AF45" i="3" s="1"/>
  <c r="AE44" i="3"/>
  <c r="AE45" i="3" s="1"/>
  <c r="N45" i="3" s="1"/>
  <c r="Y44" i="3"/>
  <c r="Y45" i="3" s="1"/>
  <c r="X44" i="3"/>
  <c r="X45" i="3" s="1"/>
  <c r="V44" i="3"/>
  <c r="V45" i="3" s="1"/>
  <c r="U44" i="3"/>
  <c r="W43" i="3"/>
  <c r="AF42" i="3"/>
  <c r="AF43" i="3" s="1"/>
  <c r="AE42" i="3"/>
  <c r="AE43" i="3" s="1"/>
  <c r="N43" i="3" s="1"/>
  <c r="Y42" i="3"/>
  <c r="Y43" i="3" s="1"/>
  <c r="X42" i="3"/>
  <c r="X43" i="3" s="1"/>
  <c r="V42" i="3"/>
  <c r="V43" i="3" s="1"/>
  <c r="U42" i="3"/>
  <c r="W41" i="3"/>
  <c r="AF40" i="3"/>
  <c r="AF41" i="3" s="1"/>
  <c r="AE40" i="3"/>
  <c r="AE41" i="3" s="1"/>
  <c r="N41" i="3" s="1"/>
  <c r="Y40" i="3"/>
  <c r="Y41" i="3" s="1"/>
  <c r="X40" i="3"/>
  <c r="X41" i="3" s="1"/>
  <c r="V40" i="3"/>
  <c r="V41" i="3" s="1"/>
  <c r="U40" i="3"/>
  <c r="W39" i="3"/>
  <c r="AF38" i="3"/>
  <c r="AF39" i="3" s="1"/>
  <c r="AE38" i="3"/>
  <c r="AE39" i="3" s="1"/>
  <c r="N39" i="3" s="1"/>
  <c r="Y38" i="3"/>
  <c r="Y39" i="3" s="1"/>
  <c r="X38" i="3"/>
  <c r="X39" i="3" s="1"/>
  <c r="V38" i="3"/>
  <c r="V39" i="3" s="1"/>
  <c r="U38" i="3"/>
  <c r="W37" i="3"/>
  <c r="AF36" i="3"/>
  <c r="AF37" i="3" s="1"/>
  <c r="AE36" i="3"/>
  <c r="AE37" i="3" s="1"/>
  <c r="N37" i="3" s="1"/>
  <c r="Y36" i="3"/>
  <c r="Y37" i="3" s="1"/>
  <c r="X36" i="3"/>
  <c r="X37" i="3" s="1"/>
  <c r="V36" i="3"/>
  <c r="V37" i="3" s="1"/>
  <c r="U36" i="3"/>
  <c r="W35" i="3"/>
  <c r="AF34" i="3"/>
  <c r="AF35" i="3" s="1"/>
  <c r="AE34" i="3"/>
  <c r="AE35" i="3" s="1"/>
  <c r="N35" i="3" s="1"/>
  <c r="Y34" i="3"/>
  <c r="Y35" i="3" s="1"/>
  <c r="X34" i="3"/>
  <c r="X35" i="3" s="1"/>
  <c r="V34" i="3"/>
  <c r="V35" i="3" s="1"/>
  <c r="U34" i="3"/>
  <c r="W33" i="3"/>
  <c r="AF32" i="3"/>
  <c r="AE32" i="3"/>
  <c r="Y32" i="3"/>
  <c r="X32" i="3"/>
  <c r="V32" i="3"/>
  <c r="U32" i="3"/>
  <c r="AF31" i="3"/>
  <c r="AE31" i="3" s="1"/>
  <c r="U31" i="3"/>
  <c r="V31" i="3" s="1"/>
  <c r="AF29" i="3"/>
  <c r="AE29" i="3" s="1"/>
  <c r="U29" i="3"/>
  <c r="V29" i="3" s="1"/>
  <c r="Y29" i="3" s="1"/>
  <c r="AF28" i="3"/>
  <c r="AE28" i="3" s="1"/>
  <c r="U28" i="3"/>
  <c r="V28" i="3" s="1"/>
  <c r="AF27" i="3"/>
  <c r="AE27" i="3" s="1"/>
  <c r="U27" i="3"/>
  <c r="V27" i="3" s="1"/>
  <c r="Y27" i="3" s="1"/>
  <c r="W26" i="3"/>
  <c r="AF25" i="3"/>
  <c r="AE25" i="3"/>
  <c r="Y25" i="3"/>
  <c r="X25" i="3"/>
  <c r="V25" i="3"/>
  <c r="U25" i="3"/>
  <c r="AF24" i="3"/>
  <c r="AE24" i="3" s="1"/>
  <c r="V24" i="3"/>
  <c r="Y24" i="3" s="1"/>
  <c r="U24" i="3"/>
  <c r="AF22" i="3"/>
  <c r="AE22" i="3" s="1"/>
  <c r="U22" i="3"/>
  <c r="V22" i="3" s="1"/>
  <c r="X22" i="3" s="1"/>
  <c r="AF21" i="3"/>
  <c r="AE21" i="3" s="1"/>
  <c r="U21" i="3"/>
  <c r="V21" i="3" s="1"/>
  <c r="Y21" i="3" s="1"/>
  <c r="W20" i="3"/>
  <c r="AF19" i="3"/>
  <c r="AE19" i="3"/>
  <c r="Y19" i="3"/>
  <c r="X19" i="3"/>
  <c r="V19" i="3"/>
  <c r="U19" i="3"/>
  <c r="AF18" i="3"/>
  <c r="AE18" i="3" s="1"/>
  <c r="U18" i="3"/>
  <c r="V18" i="3" s="1"/>
  <c r="AF17" i="3"/>
  <c r="AE17" i="3" s="1"/>
  <c r="U17" i="3"/>
  <c r="V17" i="3" s="1"/>
  <c r="Y17" i="3" s="1"/>
  <c r="AF16" i="3"/>
  <c r="U16" i="3"/>
  <c r="V16" i="3" s="1"/>
  <c r="W15" i="3"/>
  <c r="AF14" i="3"/>
  <c r="AE14" i="3"/>
  <c r="Y14" i="3"/>
  <c r="X14" i="3"/>
  <c r="V14" i="3"/>
  <c r="U14" i="3"/>
  <c r="AF13" i="3"/>
  <c r="AE13" i="3" s="1"/>
  <c r="Y13" i="3"/>
  <c r="X13" i="3"/>
  <c r="V13" i="3"/>
  <c r="U13" i="3"/>
  <c r="AF12" i="3"/>
  <c r="Y12" i="3"/>
  <c r="X12" i="3"/>
  <c r="V12" i="3"/>
  <c r="U12" i="3"/>
  <c r="AH8" i="3"/>
  <c r="AG8" i="3"/>
  <c r="AH7" i="3"/>
  <c r="AG7" i="3"/>
  <c r="U7" i="3"/>
  <c r="X7" i="3" s="1"/>
  <c r="AF8" i="3" s="1"/>
  <c r="AH6" i="3"/>
  <c r="AG6" i="3"/>
  <c r="U6" i="3"/>
  <c r="X6" i="3" s="1"/>
  <c r="AF7" i="3" s="1"/>
  <c r="AH5" i="3"/>
  <c r="AG5" i="3"/>
  <c r="U5" i="3"/>
  <c r="W5" i="3" s="1"/>
  <c r="AE6" i="3" s="1"/>
  <c r="AH4" i="3"/>
  <c r="AG4" i="3"/>
  <c r="U4" i="3"/>
  <c r="X4" i="3" s="1"/>
  <c r="AF5" i="3" s="1"/>
  <c r="I4" i="3"/>
  <c r="AG3" i="3"/>
  <c r="AE3" i="3"/>
  <c r="U3" i="3"/>
  <c r="D8" i="2"/>
  <c r="N61" i="4" l="1"/>
  <c r="X62" i="3"/>
  <c r="X13" i="4"/>
  <c r="X16" i="4" s="1"/>
  <c r="W4" i="5"/>
  <c r="AG5" i="5" s="1"/>
  <c r="W6" i="5"/>
  <c r="AG7" i="5" s="1"/>
  <c r="AE21" i="5"/>
  <c r="N21" i="5" s="1"/>
  <c r="X7" i="6"/>
  <c r="AH8" i="6" s="1"/>
  <c r="X58" i="3"/>
  <c r="Y37" i="6"/>
  <c r="X37" i="6"/>
  <c r="X52" i="6"/>
  <c r="Y25" i="4"/>
  <c r="X25" i="4"/>
  <c r="X47" i="4"/>
  <c r="V59" i="6"/>
  <c r="X57" i="3"/>
  <c r="X30" i="3"/>
  <c r="AE63" i="3"/>
  <c r="N63" i="3" s="1"/>
  <c r="X23" i="3"/>
  <c r="X27" i="3"/>
  <c r="Y49" i="3"/>
  <c r="W7" i="3"/>
  <c r="AE8" i="3" s="1"/>
  <c r="V63" i="3"/>
  <c r="W4" i="3"/>
  <c r="AE5" i="3" s="1"/>
  <c r="V20" i="3"/>
  <c r="X53" i="5"/>
  <c r="AF55" i="5"/>
  <c r="AF75" i="5" s="1"/>
  <c r="AF16" i="5"/>
  <c r="Y38" i="5"/>
  <c r="AE40" i="6"/>
  <c r="N40" i="6" s="1"/>
  <c r="W76" i="6"/>
  <c r="W3" i="6"/>
  <c r="AG4" i="6" s="1"/>
  <c r="N16" i="6"/>
  <c r="AF28" i="6"/>
  <c r="E12" i="2"/>
  <c r="Y15" i="3"/>
  <c r="X24" i="5"/>
  <c r="AE33" i="3"/>
  <c r="N33" i="3" s="1"/>
  <c r="X29" i="6"/>
  <c r="Y29" i="6"/>
  <c r="X18" i="6"/>
  <c r="Y18" i="6"/>
  <c r="X20" i="6"/>
  <c r="Y20" i="6"/>
  <c r="AF59" i="6"/>
  <c r="X5" i="3"/>
  <c r="AF6" i="3" s="1"/>
  <c r="D15" i="2" s="1"/>
  <c r="W46" i="3"/>
  <c r="AF60" i="3"/>
  <c r="W78" i="3"/>
  <c r="E79" i="3"/>
  <c r="E79" i="4"/>
  <c r="Y22" i="5"/>
  <c r="Y27" i="5" s="1"/>
  <c r="AE40" i="5"/>
  <c r="N40" i="5" s="1"/>
  <c r="X4" i="6"/>
  <c r="AH5" i="6" s="1"/>
  <c r="E18" i="2" s="1"/>
  <c r="W5" i="6"/>
  <c r="AG6" i="6" s="1"/>
  <c r="AE28" i="6"/>
  <c r="N28" i="6" s="1"/>
  <c r="Y31" i="6"/>
  <c r="AF40" i="6"/>
  <c r="W51" i="6"/>
  <c r="AF20" i="3"/>
  <c r="AF26" i="3"/>
  <c r="X29" i="3"/>
  <c r="AF21" i="5"/>
  <c r="AF27" i="5"/>
  <c r="Y32" i="5"/>
  <c r="AF40" i="5"/>
  <c r="X52" i="5"/>
  <c r="X56" i="6"/>
  <c r="X59" i="6" s="1"/>
  <c r="AE60" i="3"/>
  <c r="N60" i="3" s="1"/>
  <c r="X15" i="3"/>
  <c r="V15" i="3"/>
  <c r="AE26" i="3"/>
  <c r="N26" i="3" s="1"/>
  <c r="AF33" i="3"/>
  <c r="D12" i="2"/>
  <c r="W3" i="5"/>
  <c r="AG4" i="5" s="1"/>
  <c r="Y55" i="5"/>
  <c r="Y74" i="5" s="1"/>
  <c r="E75" i="5"/>
  <c r="AF33" i="6"/>
  <c r="Y56" i="6"/>
  <c r="E77" i="6"/>
  <c r="D16" i="2"/>
  <c r="AE47" i="4"/>
  <c r="N47" i="4" s="1"/>
  <c r="AF78" i="4"/>
  <c r="AE22" i="4"/>
  <c r="N22" i="4" s="1"/>
  <c r="AF44" i="4"/>
  <c r="AF22" i="4"/>
  <c r="AE34" i="4"/>
  <c r="N34" i="4" s="1"/>
  <c r="X58" i="4"/>
  <c r="X78" i="4" s="1"/>
  <c r="V39" i="4"/>
  <c r="AE44" i="4"/>
  <c r="N44" i="4" s="1"/>
  <c r="W78" i="4"/>
  <c r="AF34" i="4"/>
  <c r="X42" i="4"/>
  <c r="V47" i="4"/>
  <c r="W54" i="4"/>
  <c r="D17" i="2"/>
  <c r="W4" i="4"/>
  <c r="AG5" i="4" s="1"/>
  <c r="Y16" i="4"/>
  <c r="X41" i="4"/>
  <c r="X5" i="4"/>
  <c r="AH6" i="4" s="1"/>
  <c r="E15" i="2" s="1"/>
  <c r="V16" i="4"/>
  <c r="Y31" i="4"/>
  <c r="D18" i="2"/>
  <c r="Y47" i="4"/>
  <c r="Y18" i="3"/>
  <c r="X18" i="3"/>
  <c r="W6" i="3"/>
  <c r="AE7" i="3" s="1"/>
  <c r="X16" i="3"/>
  <c r="Y22" i="3"/>
  <c r="Y26" i="3" s="1"/>
  <c r="Y48" i="3"/>
  <c r="X48" i="3"/>
  <c r="X20" i="4"/>
  <c r="Y20" i="4"/>
  <c r="Y26" i="4"/>
  <c r="X26" i="4"/>
  <c r="W3" i="3"/>
  <c r="AE4" i="3" s="1"/>
  <c r="AE12" i="3"/>
  <c r="AF15" i="3"/>
  <c r="Y16" i="3"/>
  <c r="X17" i="3"/>
  <c r="X21" i="3"/>
  <c r="X24" i="3"/>
  <c r="V26" i="3"/>
  <c r="V33" i="3"/>
  <c r="AE48" i="3"/>
  <c r="Y19" i="4"/>
  <c r="X19" i="4"/>
  <c r="Y30" i="4"/>
  <c r="V34" i="4"/>
  <c r="X30" i="4"/>
  <c r="AE16" i="3"/>
  <c r="AE20" i="3" s="1"/>
  <c r="N20" i="3" s="1"/>
  <c r="AF55" i="3"/>
  <c r="X18" i="4"/>
  <c r="Y18" i="4"/>
  <c r="V29" i="4"/>
  <c r="Y23" i="4"/>
  <c r="X23" i="4"/>
  <c r="Y28" i="3"/>
  <c r="X28" i="3"/>
  <c r="Y31" i="3"/>
  <c r="X31" i="3"/>
  <c r="X47" i="3"/>
  <c r="V55" i="3"/>
  <c r="Y50" i="3"/>
  <c r="X50" i="3"/>
  <c r="Y56" i="3"/>
  <c r="X56" i="3"/>
  <c r="V60" i="3"/>
  <c r="V22" i="4"/>
  <c r="Y17" i="4"/>
  <c r="X17" i="4"/>
  <c r="AE29" i="4"/>
  <c r="N29" i="4" s="1"/>
  <c r="X61" i="3"/>
  <c r="AF63" i="3"/>
  <c r="W7" i="4"/>
  <c r="AG8" i="4" s="1"/>
  <c r="X24" i="4"/>
  <c r="X27" i="4"/>
  <c r="X32" i="4"/>
  <c r="Y19" i="5"/>
  <c r="X19" i="5"/>
  <c r="V34" i="5"/>
  <c r="Y28" i="5"/>
  <c r="X28" i="5"/>
  <c r="Y61" i="3"/>
  <c r="Y63" i="3" s="1"/>
  <c r="W3" i="4"/>
  <c r="AG4" i="4" s="1"/>
  <c r="W6" i="4"/>
  <c r="AG7" i="4" s="1"/>
  <c r="AF29" i="4"/>
  <c r="X35" i="4"/>
  <c r="X39" i="4" s="1"/>
  <c r="AF47" i="4"/>
  <c r="Y18" i="5"/>
  <c r="X18" i="5"/>
  <c r="AE34" i="5"/>
  <c r="N34" i="5" s="1"/>
  <c r="Y31" i="5"/>
  <c r="X31" i="5"/>
  <c r="AE12" i="4"/>
  <c r="AF16" i="4"/>
  <c r="Y35" i="4"/>
  <c r="Y36" i="4"/>
  <c r="Y37" i="4"/>
  <c r="Y40" i="4"/>
  <c r="Y44" i="4" s="1"/>
  <c r="V44" i="4"/>
  <c r="Y55" i="4"/>
  <c r="Y56" i="4"/>
  <c r="V58" i="4"/>
  <c r="V78" i="4" s="1"/>
  <c r="V21" i="5"/>
  <c r="Y17" i="5"/>
  <c r="X17" i="5"/>
  <c r="Y30" i="5"/>
  <c r="X30" i="5"/>
  <c r="AF39" i="4"/>
  <c r="AE35" i="4"/>
  <c r="AE39" i="4" s="1"/>
  <c r="N39" i="4" s="1"/>
  <c r="AF58" i="4"/>
  <c r="AF79" i="4" s="1"/>
  <c r="AE55" i="4"/>
  <c r="Y29" i="5"/>
  <c r="X29" i="5"/>
  <c r="X7" i="5"/>
  <c r="AH8" i="5" s="1"/>
  <c r="V27" i="5"/>
  <c r="V40" i="5"/>
  <c r="Y35" i="5"/>
  <c r="X6" i="6"/>
  <c r="AH7" i="6" s="1"/>
  <c r="E16" i="2" s="1"/>
  <c r="W6" i="6"/>
  <c r="AG7" i="6" s="1"/>
  <c r="V22" i="6"/>
  <c r="Y17" i="6"/>
  <c r="X17" i="6"/>
  <c r="V28" i="6"/>
  <c r="Y23" i="6"/>
  <c r="X23" i="6"/>
  <c r="Y36" i="6"/>
  <c r="X36" i="6"/>
  <c r="W5" i="5"/>
  <c r="AG6" i="5" s="1"/>
  <c r="AE22" i="5"/>
  <c r="AE27" i="5" s="1"/>
  <c r="N27" i="5" s="1"/>
  <c r="X23" i="5"/>
  <c r="X25" i="5"/>
  <c r="X35" i="5"/>
  <c r="X36" i="5"/>
  <c r="W51" i="5"/>
  <c r="AE55" i="5"/>
  <c r="N55" i="5" s="1"/>
  <c r="N74" i="5" s="1"/>
  <c r="AF22" i="6"/>
  <c r="AE17" i="6"/>
  <c r="AE22" i="6" s="1"/>
  <c r="N22" i="6" s="1"/>
  <c r="Y26" i="6"/>
  <c r="X26" i="6"/>
  <c r="Y35" i="6"/>
  <c r="X35" i="6"/>
  <c r="Y25" i="6"/>
  <c r="X25" i="6"/>
  <c r="V40" i="6"/>
  <c r="Y34" i="6"/>
  <c r="X34" i="6"/>
  <c r="V55" i="6"/>
  <c r="AF34" i="5"/>
  <c r="X37" i="5"/>
  <c r="W74" i="5"/>
  <c r="AF74" i="5"/>
  <c r="Y24" i="6"/>
  <c r="X24" i="6"/>
  <c r="Y38" i="6"/>
  <c r="X38" i="6"/>
  <c r="Y53" i="6"/>
  <c r="Y55" i="6" s="1"/>
  <c r="X53" i="6"/>
  <c r="AF76" i="6"/>
  <c r="Y57" i="6"/>
  <c r="V55" i="5"/>
  <c r="V74" i="5" s="1"/>
  <c r="X19" i="6"/>
  <c r="AE29" i="6"/>
  <c r="AE33" i="6" s="1"/>
  <c r="N33" i="6" s="1"/>
  <c r="X30" i="6"/>
  <c r="AE55" i="6"/>
  <c r="N55" i="6" s="1"/>
  <c r="N76" i="6" s="1"/>
  <c r="V33" i="6"/>
  <c r="AF55" i="6"/>
  <c r="AF77" i="6" s="1"/>
  <c r="Y20" i="3" l="1"/>
  <c r="X63" i="3"/>
  <c r="X33" i="6"/>
  <c r="E17" i="2"/>
  <c r="F17" i="2" s="1"/>
  <c r="AF51" i="5"/>
  <c r="W77" i="6"/>
  <c r="V76" i="6"/>
  <c r="AF51" i="6"/>
  <c r="X55" i="6"/>
  <c r="X55" i="5"/>
  <c r="X74" i="5" s="1"/>
  <c r="AF78" i="3"/>
  <c r="F12" i="2"/>
  <c r="E6" i="2" s="1"/>
  <c r="F6" i="2" s="1"/>
  <c r="V46" i="3"/>
  <c r="W79" i="3"/>
  <c r="X26" i="3"/>
  <c r="Y40" i="5"/>
  <c r="AE76" i="6"/>
  <c r="W11" i="6"/>
  <c r="X76" i="6"/>
  <c r="X3" i="4"/>
  <c r="AH4" i="4" s="1"/>
  <c r="W79" i="4"/>
  <c r="V51" i="5"/>
  <c r="V11" i="5" s="1"/>
  <c r="W75" i="5"/>
  <c r="AF79" i="3"/>
  <c r="X60" i="3"/>
  <c r="X33" i="3"/>
  <c r="Y29" i="4"/>
  <c r="F16" i="2"/>
  <c r="X21" i="5"/>
  <c r="V78" i="3"/>
  <c r="Y60" i="3"/>
  <c r="X55" i="3"/>
  <c r="Y33" i="3"/>
  <c r="Y46" i="3" s="1"/>
  <c r="Y55" i="3"/>
  <c r="Y33" i="6"/>
  <c r="X22" i="6"/>
  <c r="Y59" i="6"/>
  <c r="Y76" i="6" s="1"/>
  <c r="N51" i="6"/>
  <c r="N77" i="6" s="1"/>
  <c r="V51" i="6"/>
  <c r="V11" i="6" s="1"/>
  <c r="X27" i="5"/>
  <c r="AF46" i="3"/>
  <c r="W11" i="3"/>
  <c r="Y34" i="4"/>
  <c r="F15" i="2"/>
  <c r="AF54" i="4"/>
  <c r="X44" i="4"/>
  <c r="W11" i="4"/>
  <c r="V54" i="4"/>
  <c r="V79" i="4" s="1"/>
  <c r="Y22" i="4"/>
  <c r="X29" i="4"/>
  <c r="F18" i="2"/>
  <c r="Y22" i="6"/>
  <c r="X3" i="6"/>
  <c r="AH4" i="6" s="1"/>
  <c r="AE74" i="5"/>
  <c r="Y28" i="6"/>
  <c r="Y58" i="4"/>
  <c r="Y78" i="4" s="1"/>
  <c r="X3" i="5"/>
  <c r="AH4" i="5" s="1"/>
  <c r="AE55" i="3"/>
  <c r="N55" i="3" s="1"/>
  <c r="N78" i="3" s="1"/>
  <c r="X34" i="4"/>
  <c r="X40" i="6"/>
  <c r="X40" i="5"/>
  <c r="AE16" i="5"/>
  <c r="N16" i="5" s="1"/>
  <c r="N51" i="5" s="1"/>
  <c r="N75" i="5" s="1"/>
  <c r="Y39" i="4"/>
  <c r="X34" i="5"/>
  <c r="Y34" i="5"/>
  <c r="X22" i="4"/>
  <c r="AE15" i="3"/>
  <c r="N15" i="3" s="1"/>
  <c r="N46" i="3" s="1"/>
  <c r="X20" i="3"/>
  <c r="X3" i="3"/>
  <c r="AF4" i="3" s="1"/>
  <c r="D13" i="2" s="1"/>
  <c r="AE51" i="6"/>
  <c r="AE77" i="6" s="1"/>
  <c r="Y40" i="6"/>
  <c r="W11" i="5"/>
  <c r="X28" i="6"/>
  <c r="AE58" i="4"/>
  <c r="N58" i="4" s="1"/>
  <c r="N78" i="4" s="1"/>
  <c r="AE16" i="4"/>
  <c r="N16" i="4" s="1"/>
  <c r="N54" i="4" s="1"/>
  <c r="Y54" i="4" l="1"/>
  <c r="Y11" i="4" s="1"/>
  <c r="X78" i="3"/>
  <c r="V11" i="3"/>
  <c r="X46" i="3"/>
  <c r="Y78" i="3"/>
  <c r="Y11" i="3" s="1"/>
  <c r="Y51" i="5"/>
  <c r="Y75" i="5" s="1"/>
  <c r="V75" i="5"/>
  <c r="V77" i="6"/>
  <c r="AE51" i="5"/>
  <c r="AE75" i="5" s="1"/>
  <c r="V79" i="3"/>
  <c r="AE46" i="3"/>
  <c r="X51" i="6"/>
  <c r="V11" i="4"/>
  <c r="AE54" i="4"/>
  <c r="E13" i="2"/>
  <c r="E14" i="2" s="1"/>
  <c r="X51" i="5"/>
  <c r="AE78" i="4"/>
  <c r="Y51" i="6"/>
  <c r="Y11" i="6" s="1"/>
  <c r="D14" i="2"/>
  <c r="N79" i="3"/>
  <c r="N79" i="4"/>
  <c r="X54" i="4"/>
  <c r="AE78" i="3"/>
  <c r="Y77" i="6" l="1"/>
  <c r="Y11" i="5"/>
  <c r="Y79" i="4"/>
  <c r="X11" i="3"/>
  <c r="Y79" i="3"/>
  <c r="X79" i="3"/>
  <c r="AE79" i="3"/>
  <c r="AE79" i="4"/>
  <c r="X11" i="6"/>
  <c r="X77" i="6"/>
  <c r="F13" i="2"/>
  <c r="F14" i="2" s="1"/>
  <c r="E8" i="2" s="1"/>
  <c r="F8" i="2" s="1"/>
  <c r="X11" i="4"/>
  <c r="X79" i="4"/>
  <c r="X11" i="5"/>
  <c r="X75" i="5"/>
  <c r="E7" i="2" l="1"/>
  <c r="F7" i="2" s="1"/>
</calcChain>
</file>

<file path=xl/sharedStrings.xml><?xml version="1.0" encoding="utf-8"?>
<sst xmlns="http://schemas.openxmlformats.org/spreadsheetml/2006/main" count="1186" uniqueCount="373">
  <si>
    <t>MASTER COMMUNICATION DES ORGANISATIONS</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</si>
  <si>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</si>
  <si>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</si>
  <si>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</si>
  <si>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</si>
  <si>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</si>
  <si>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</si>
  <si>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</si>
  <si>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</si>
  <si>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</si>
  <si>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</si>
  <si>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</si>
  <si>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</si>
  <si>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</si>
  <si>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</si>
  <si>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</si>
  <si>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</si>
  <si>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</si>
  <si>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</si>
  <si>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</si>
  <si>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</si>
  <si>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</si>
  <si>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rPr>
        <sz val="12"/>
        <rFont val="Calibri"/>
        <family val="2"/>
        <charset val="1"/>
      </rPr>
      <t xml:space="preserve">Justification </t>
    </r>
    <r>
      <rPr>
        <i/>
        <sz val="12"/>
        <rFont val="Calibri"/>
        <family val="2"/>
        <charset val="1"/>
      </rPr>
      <t>(précisez notamment la balance globale des heures échangées avec chacune des mentions) :</t>
    </r>
  </si>
  <si>
    <t>Groupes</t>
  </si>
  <si>
    <t>Heures</t>
  </si>
  <si>
    <t>Composante</t>
  </si>
  <si>
    <t>ICOM - Institut de la communication</t>
  </si>
  <si>
    <t>Mention</t>
  </si>
  <si>
    <t>P1</t>
  </si>
  <si>
    <t>Parcours</t>
  </si>
  <si>
    <t>Communication des organisations</t>
  </si>
  <si>
    <t>Type (FI/FC/alternance)</t>
  </si>
  <si>
    <t>FI</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</si>
  <si>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</si>
  <si>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</si>
  <si>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</si>
  <si>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</si>
  <si>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</si>
  <si>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</si>
  <si>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</si>
  <si>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</si>
  <si>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</si>
  <si>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</si>
  <si>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</si>
  <si>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</si>
  <si>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</si>
  <si>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</si>
  <si>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</si>
  <si>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</si>
  <si>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</si>
  <si>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</si>
  <si>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</si>
  <si>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</si>
  <si>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</si>
  <si>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</si>
  <si>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</si>
  <si>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</si>
  <si>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</si>
  <si>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</si>
  <si>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</si>
  <si>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</si>
  <si>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</si>
  <si>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</si>
  <si>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Fondamentaux des SIC</t>
  </si>
  <si>
    <t>Obligatoire</t>
  </si>
  <si>
    <t>EP1.1A</t>
  </si>
  <si>
    <t>M - Mention</t>
  </si>
  <si>
    <t>Fondamentaux de la communication</t>
  </si>
  <si>
    <t>CM</t>
  </si>
  <si>
    <t>Mut+ext</t>
  </si>
  <si>
    <t>M1 Information-Communication, Parcours MUSE</t>
  </si>
  <si>
    <t>EP1.1B</t>
  </si>
  <si>
    <t>Fondamentaux appliqués</t>
  </si>
  <si>
    <t>UE1.2</t>
  </si>
  <si>
    <t>Stratégies communicationnelles</t>
  </si>
  <si>
    <t>EP1.2A</t>
  </si>
  <si>
    <t>Communication et organisations</t>
  </si>
  <si>
    <t>Non</t>
  </si>
  <si>
    <t>EP1.2B</t>
  </si>
  <si>
    <t>Analyse stratégique des organisations</t>
  </si>
  <si>
    <t>EP1.2C</t>
  </si>
  <si>
    <t>Stratégies de communication</t>
  </si>
  <si>
    <t>TD</t>
  </si>
  <si>
    <t>UE1.3</t>
  </si>
  <si>
    <t>Enjeux scientifiques et sociétaux</t>
  </si>
  <si>
    <t>EP1.3A</t>
  </si>
  <si>
    <t>Espace public et communication</t>
  </si>
  <si>
    <t>EP1.3C</t>
  </si>
  <si>
    <t>Ateliers de recherche et d'observation</t>
  </si>
  <si>
    <t>PROJTD</t>
  </si>
  <si>
    <t>EP1.3D</t>
  </si>
  <si>
    <t>PROJSUIV</t>
  </si>
  <si>
    <t>UE1.4</t>
  </si>
  <si>
    <t>Pratiques professionnelles</t>
  </si>
  <si>
    <t>EP1.4A</t>
  </si>
  <si>
    <t>Contextes professionnels</t>
  </si>
  <si>
    <t>EP1.4B</t>
  </si>
  <si>
    <t>Gestion de projets</t>
  </si>
  <si>
    <t>PRO</t>
  </si>
  <si>
    <t>EP1.4C</t>
  </si>
  <si>
    <t>Projets de communication 1</t>
  </si>
  <si>
    <t>EP1.4D</t>
  </si>
  <si>
    <t>Anglais professionnel (stage intensif)</t>
  </si>
  <si>
    <t>Stage centre de langues</t>
  </si>
  <si>
    <t>UE1.5</t>
  </si>
  <si>
    <t>EP1.5A</t>
  </si>
  <si>
    <t>UE1.6</t>
  </si>
  <si>
    <t>Nom de l'UE 1.6</t>
  </si>
  <si>
    <t>EP1.6A</t>
  </si>
  <si>
    <t>UE1.7</t>
  </si>
  <si>
    <t>Nom de l'UE 1.7</t>
  </si>
  <si>
    <t>EP1.7A</t>
  </si>
  <si>
    <t>UE1.8</t>
  </si>
  <si>
    <t>Nom de l'UE 1.8</t>
  </si>
  <si>
    <t>EP1.8A</t>
  </si>
  <si>
    <t>UE1.9</t>
  </si>
  <si>
    <t>Nom de l'UE 1.9</t>
  </si>
  <si>
    <t>EP1.9A</t>
  </si>
  <si>
    <t>UE1.10</t>
  </si>
  <si>
    <t>Nom de l'UE 1.10</t>
  </si>
  <si>
    <t>EP1.10A</t>
  </si>
  <si>
    <t>Semestre 2</t>
  </si>
  <si>
    <t>UE2.1</t>
  </si>
  <si>
    <t>Champs d'application</t>
  </si>
  <si>
    <t>EP2.1A</t>
  </si>
  <si>
    <t>Marketing, marque et communication</t>
  </si>
  <si>
    <t>EP2.1B</t>
  </si>
  <si>
    <t>Responsabilité, ethique et CDO</t>
  </si>
  <si>
    <t>EP2.1C</t>
  </si>
  <si>
    <t>Communication et projets de solidarité</t>
  </si>
  <si>
    <t>EP2.1D</t>
  </si>
  <si>
    <t>Champs professionnels</t>
  </si>
  <si>
    <t>- Communication interne et externe</t>
  </si>
  <si>
    <t>- Communication, Humanitaire Solidarités</t>
  </si>
  <si>
    <t>- Communication et stratégie de marque</t>
  </si>
  <si>
    <t>UE2.2</t>
  </si>
  <si>
    <t>EP2.2A</t>
  </si>
  <si>
    <t>Conception de campagnes de communication</t>
  </si>
  <si>
    <t>EP2.2B</t>
  </si>
  <si>
    <t>Projets de communication 2</t>
  </si>
  <si>
    <t>UE2.3</t>
  </si>
  <si>
    <t>Mémoire et stage</t>
  </si>
  <si>
    <t>EP2.3A</t>
  </si>
  <si>
    <t>Stage</t>
  </si>
  <si>
    <t>STSUIV</t>
  </si>
  <si>
    <t>EP2.3B</t>
  </si>
  <si>
    <t>Mémoire</t>
  </si>
  <si>
    <t>MEMSUIV</t>
  </si>
  <si>
    <t>UE2.4</t>
  </si>
  <si>
    <t>Nom de l'UE 2.4</t>
  </si>
  <si>
    <t>EP2.4A</t>
  </si>
  <si>
    <t>UE2.5</t>
  </si>
  <si>
    <t>Nom de l'UE 2.5</t>
  </si>
  <si>
    <t>EP2.5A</t>
  </si>
  <si>
    <t>UE2.6</t>
  </si>
  <si>
    <t>Nom de l'UE 2.6</t>
  </si>
  <si>
    <t>EP2.6A</t>
  </si>
  <si>
    <t>UE2.7</t>
  </si>
  <si>
    <t>Nom de l'UE 2.7</t>
  </si>
  <si>
    <t>EP2.7A</t>
  </si>
  <si>
    <t>UE2.8</t>
  </si>
  <si>
    <t>Nom de l'UE 2.8</t>
  </si>
  <si>
    <t>EP2.8A</t>
  </si>
  <si>
    <t>UE2.9</t>
  </si>
  <si>
    <t>Nom de l'UE 2.9</t>
  </si>
  <si>
    <t>EP2.9A</t>
  </si>
  <si>
    <t>UE2.10</t>
  </si>
  <si>
    <t>Nom de l'UE 2.10</t>
  </si>
  <si>
    <t>EP2.10A</t>
  </si>
  <si>
    <t>Communication Sociale et Management de l'Information dans les organisations</t>
  </si>
  <si>
    <t>Approches contemporaines des SIC</t>
  </si>
  <si>
    <t>Méthodes de la recherche en SIC</t>
  </si>
  <si>
    <t>M2 Information-Communication, parcours MUSE</t>
  </si>
  <si>
    <t>Semaine intensive pour l'ensemble des mentions du domaine des SIC</t>
  </si>
  <si>
    <t>Cultures professionnelles</t>
  </si>
  <si>
    <t>EP1.1C</t>
  </si>
  <si>
    <t>Préparation mémoire</t>
  </si>
  <si>
    <t>MEMTD</t>
  </si>
  <si>
    <t>Stratégies de communication institutionelle</t>
  </si>
  <si>
    <t>Plan de communication globale</t>
  </si>
  <si>
    <t>Communicaion de la RSE</t>
  </si>
  <si>
    <t>Marketing et management de la marque</t>
  </si>
  <si>
    <t>EP1.2D</t>
  </si>
  <si>
    <t>Communication de crise</t>
  </si>
  <si>
    <t>Compétences opérationnelles</t>
  </si>
  <si>
    <t>Techniques rédactionnelles</t>
  </si>
  <si>
    <t>EP1.3B</t>
  </si>
  <si>
    <t>Pratiques logicielles et infographies</t>
  </si>
  <si>
    <t>Réalisation d'un support de communication</t>
  </si>
  <si>
    <t>Production audiovisuelle</t>
  </si>
  <si>
    <t>Communication événementielle</t>
  </si>
  <si>
    <t>E</t>
  </si>
  <si>
    <t>Communication interne</t>
  </si>
  <si>
    <t>Gestion du personnel et dialogue social</t>
  </si>
  <si>
    <t>Accompagnement au changement</t>
  </si>
  <si>
    <t>Intercultural management</t>
  </si>
  <si>
    <t>cours en langue anglaise</t>
  </si>
  <si>
    <t>Environnements numériques</t>
  </si>
  <si>
    <t>Stratégies d'influence et production de contenu pour le web</t>
  </si>
  <si>
    <t>EP1.5B</t>
  </si>
  <si>
    <t>Création de trafic et référencement</t>
  </si>
  <si>
    <t>EP1.5C</t>
  </si>
  <si>
    <t>Enjeux de la sécurité de l'information</t>
  </si>
  <si>
    <t>Approches sectorielles</t>
  </si>
  <si>
    <t>Secteur public et communication publique territoriale</t>
  </si>
  <si>
    <t>EP1.6B</t>
  </si>
  <si>
    <t>Secteur industriel et communication en B2B</t>
  </si>
  <si>
    <t>EP1.6C</t>
  </si>
  <si>
    <t>Secteur culturel et action culturelle</t>
  </si>
  <si>
    <t>Professionalisation</t>
  </si>
  <si>
    <t>Connaissance marché de l'emploi</t>
  </si>
  <si>
    <t>Techniques d'expression appliquées au travail</t>
  </si>
  <si>
    <t xml:space="preserve"> </t>
  </si>
  <si>
    <t xml:space="preserve">  </t>
  </si>
  <si>
    <t>Nom de l'UE 2.3</t>
  </si>
  <si>
    <t>P2</t>
  </si>
  <si>
    <t>Communication et Stratégie de Marque</t>
  </si>
  <si>
    <t>Théories de la communication et de la marque</t>
  </si>
  <si>
    <t>Histoire et théorie de la marque - principaux concepts</t>
  </si>
  <si>
    <t>Marques et société</t>
  </si>
  <si>
    <t>Communication, marques et numérique</t>
  </si>
  <si>
    <t>Enjeux sociétaux et économiques</t>
  </si>
  <si>
    <t>Sociologie de la consommation</t>
  </si>
  <si>
    <t>Micro et macro économie de la marque</t>
  </si>
  <si>
    <t>Responsabilité sociale et environnementale</t>
  </si>
  <si>
    <t>Droit des marques</t>
  </si>
  <si>
    <t>Brand Identity</t>
  </si>
  <si>
    <t>Brand management</t>
  </si>
  <si>
    <t>Planning stratégique</t>
  </si>
  <si>
    <t>Encadrement de projet</t>
  </si>
  <si>
    <t>EP1.4E</t>
  </si>
  <si>
    <t>Projet</t>
  </si>
  <si>
    <t>Méthodologies professionnelles</t>
  </si>
  <si>
    <t>Sémiotique</t>
  </si>
  <si>
    <t>Discours de marque/Storytelling</t>
  </si>
  <si>
    <t>Digital branding</t>
  </si>
  <si>
    <t>EP1.5D</t>
  </si>
  <si>
    <t>Etudes de marché</t>
  </si>
  <si>
    <t>Nom de l'UE 2.2</t>
  </si>
  <si>
    <t>P3</t>
  </si>
  <si>
    <t>Communication, Humanitaire, Solidarités</t>
  </si>
  <si>
    <t>Pratiques de la communication solidaire</t>
  </si>
  <si>
    <t>Stratégies de communication solidaire</t>
  </si>
  <si>
    <t xml:space="preserve">Pratiques numériques et réseaux sociaux </t>
  </si>
  <si>
    <t xml:space="preserve">Information, actualité, monitoring </t>
  </si>
  <si>
    <t>EP1.1D</t>
  </si>
  <si>
    <t xml:space="preserve">Plaidoyer </t>
  </si>
  <si>
    <t>Enjeux de l'action de solidarité</t>
  </si>
  <si>
    <t>Géopolitique et humanitaire</t>
  </si>
  <si>
    <t>Cadres juridiques de l’action de solidarité</t>
  </si>
  <si>
    <t xml:space="preserve">Économie et solidarité </t>
  </si>
  <si>
    <t xml:space="preserve">Communication et Développement Durable </t>
  </si>
  <si>
    <t>Représentations et engagements</t>
  </si>
  <si>
    <t>Psychologie de l’intervention et de l’engagement</t>
  </si>
  <si>
    <t>Approche anthropologique de l’engagement</t>
  </si>
  <si>
    <t xml:space="preserve">Image et communication solidaire </t>
  </si>
  <si>
    <t>Pratiques institutionnelles de la solidarité</t>
  </si>
  <si>
    <t>Management et évaluation de projet</t>
  </si>
  <si>
    <t>Projet et communication</t>
  </si>
  <si>
    <t>Réalisation de projets</t>
  </si>
  <si>
    <t>EP1.5E</t>
  </si>
  <si>
    <t>Management des ONG</t>
  </si>
  <si>
    <t>Préparation terrain</t>
  </si>
  <si>
    <t>Simulation mission humanitaire</t>
  </si>
  <si>
    <t>Anglais de spécialité</t>
  </si>
  <si>
    <t>Types d'enseignements</t>
  </si>
  <si>
    <t>Liste des composantes</t>
  </si>
  <si>
    <t>Liste des enveloppes</t>
  </si>
  <si>
    <t>Sections CNU</t>
  </si>
  <si>
    <t>Capacités</t>
  </si>
  <si>
    <t>Heures effectives</t>
  </si>
  <si>
    <t>HETD</t>
  </si>
  <si>
    <t>Cours magistral</t>
  </si>
  <si>
    <t>ASSP - Anthropologie, Sociologie, Sciences Politiques</t>
  </si>
  <si>
    <t>--</t>
  </si>
  <si>
    <t>A définir dans les commentaires</t>
  </si>
  <si>
    <t>Travaux dirigés</t>
  </si>
  <si>
    <t>FJVD - Faculté de Droit Julie-Victoire Daubié</t>
  </si>
  <si>
    <t>TR - Transversale</t>
  </si>
  <si>
    <t>01</t>
  </si>
  <si>
    <t xml:space="preserve">Droit privé et sciences criminelles </t>
  </si>
  <si>
    <t>Travaux pratiques</t>
  </si>
  <si>
    <t>TP</t>
  </si>
  <si>
    <t>ICOM - Institut de la Communication</t>
  </si>
  <si>
    <t>RFC - Recettes de FC</t>
  </si>
  <si>
    <t>02</t>
  </si>
  <si>
    <t xml:space="preserve">Droit public </t>
  </si>
  <si>
    <t>Enseignements transversaux</t>
  </si>
  <si>
    <t>TR</t>
  </si>
  <si>
    <t>IETL - Institut d'Etudes du Travail de Lyon</t>
  </si>
  <si>
    <t>RA - Recettes d'apprentissage</t>
  </si>
  <si>
    <t>03</t>
  </si>
  <si>
    <t xml:space="preserve">Histoire du droit et des institutions </t>
  </si>
  <si>
    <t>Stage (suivi)</t>
  </si>
  <si>
    <t>ISPEF - Institut des Sciences et Pratiques d'Education de la Formation</t>
  </si>
  <si>
    <t>RP - Recettes propres autres</t>
  </si>
  <si>
    <t>04</t>
  </si>
  <si>
    <t xml:space="preserve">Science politique </t>
  </si>
  <si>
    <t>Stage (TD)</t>
  </si>
  <si>
    <t>STTD</t>
  </si>
  <si>
    <t>IUT - Institut Universitaire de Technologie Lumière</t>
  </si>
  <si>
    <t>05</t>
  </si>
  <si>
    <t xml:space="preserve">Sciences économiques </t>
  </si>
  <si>
    <t>Stage (CM)</t>
  </si>
  <si>
    <t>STCM</t>
  </si>
  <si>
    <t>LANG - Langues</t>
  </si>
  <si>
    <t>06</t>
  </si>
  <si>
    <t xml:space="preserve">Sciences de gestion et du management </t>
  </si>
  <si>
    <t>Alternance (suivi)</t>
  </si>
  <si>
    <t>ALTSUIV</t>
  </si>
  <si>
    <t>LESLA - Lettres, Sciences du Langage et Arts</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</si>
  <si>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</si>
  <si>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</si>
  <si>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</si>
  <si>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</si>
  <si>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</si>
  <si>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</si>
  <si>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</si>
  <si>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</si>
  <si>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</si>
  <si>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</si>
  <si>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</si>
  <si>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</si>
  <si>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</si>
  <si>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</si>
  <si>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TT - Temps et Territoires</t>
  </si>
  <si>
    <t xml:space="preserve">Littératures comparées </t>
  </si>
  <si>
    <t>Projet (suivi)</t>
  </si>
  <si>
    <t xml:space="preserve">Études anglophones </t>
  </si>
  <si>
    <t>Projet (TD)</t>
  </si>
  <si>
    <t xml:space="preserve">Études germaniques et scandinaves </t>
  </si>
  <si>
    <t>Projet (CM)</t>
  </si>
  <si>
    <t>PROJCM</t>
  </si>
  <si>
    <t xml:space="preserve">Études slaves et baltes </t>
  </si>
  <si>
    <t>Mémoire de recherche (suivi)</t>
  </si>
  <si>
    <t xml:space="preserve">Études romanes </t>
  </si>
  <si>
    <t>Mémoire de recherche (TD)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</si>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</sst>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9" x14ac:knownFonts="1">
    <font>
      <sz val="10"/>
      <name val="Arial"/>
      <family val="2"/>
      <charset val="1"/>
    </font>
    <font>
      <sz val="11"/>
      <color rgb="FF000000"/>
      <name val="Calibri"/>
      <family val="2"/>
      <charset val="1"/>
    </font>
    <font>
      <sz val="12"/>
      <name val="Calibri"/>
      <family val="2"/>
      <charset val="1"/>
    </font>
    <font>
      <sz val="22"/>
      <name val="Calibri"/>
      <family val="2"/>
      <charset val="1"/>
    </font>
    <font>
      <b/>
      <sz val="12"/>
      <color rgb="FFFFFFFF"/>
      <name val="Calibri"/>
      <family val="2"/>
      <charset val="1"/>
    </font>
    <font>
      <b/>
      <sz val="12"/>
      <name val="Calibri"/>
      <family val="2"/>
      <charset val="1"/>
    </font>
    <font>
      <i/>
      <sz val="12"/>
      <name val="Calibri"/>
      <family val="2"/>
      <charset val="1"/>
    </font>
    <font>
      <sz val="36"/>
      <name val="Calibri"/>
      <family val="2"/>
      <charset val="1"/>
    </font>
    <font>
      <sz val="48"/>
      <name val="Calibri"/>
      <family val="2"/>
      <charset val="1"/>
    </font>
    <font>
      <sz val="12"/>
      <color rgb="FF000000"/>
      <name val="Calibri"/>
      <family val="2"/>
      <charset val="1"/>
    </font>
    <font>
      <b/>
      <sz val="11"/>
      <color rgb="FFFFFFFF"/>
      <name val="Calibri"/>
      <family val="2"/>
      <charset val="1"/>
    </font>
    <font>
      <b/>
      <sz val="12"/>
      <color rgb="FF000000"/>
      <name val="Calibri"/>
      <family val="2"/>
      <charset val="1"/>
    </font>
    <font>
      <sz val="12"/>
      <color rgb="FFFFFFFF"/>
      <name val="Calibri"/>
      <family val="2"/>
      <charset val="1"/>
    </font>
    <font>
      <sz val="10"/>
      <name val="Arial"/>
      <family val="2"/>
      <charset val="1"/>
    </font>
    <font>
      <sz val="11"/>
      <name val="Calibri"/>
      <family val="2"/>
      <charset val="1"/>
    </font>
    <font>
      <sz val="11"/>
      <name val="Arial"/>
      <family val="2"/>
      <charset val="1"/>
    </font>
    <font>
      <b/>
      <sz val="11"/>
      <name val="Calibri"/>
      <family val="2"/>
      <charset val="1"/>
    </font>
    <font>
      <b/>
      <sz val="11"/>
      <color rgb="FF000000"/>
      <name val="Calibri"/>
      <family val="2"/>
      <charset val="1"/>
    </font>
    <font>
      <sz val="11"/>
      <color rgb="FFFFFFFF"/>
      <name val="Calibri"/>
      <family val="2"/>
      <charset val="1"/>
    </font>
    <font>
      <sz val="11"/>
      <color rgb="FF000000"/>
      <name val="Calibri"/>
      <family val="2"/>
      <scheme val="minor"/>
    </font>
    <font>
      <b/>
      <sz val="11"/>
      <color rgb="FFFFFFFF"/>
      <name val="Calibri"/>
      <family val="2"/>
      <scheme val="minor"/>
    </font>
    <font>
      <b/>
      <sz val="11"/>
      <name val="Calibri"/>
      <family val="2"/>
      <scheme val="minor"/>
    </font>
    <font>
      <sz val="11"/>
      <name val="Calibri"/>
      <family val="2"/>
      <scheme val="minor"/>
    </font>
    <font>
      <b/>
      <sz val="11"/>
      <color rgb="FF000000"/>
      <name val="Calibri"/>
      <family val="2"/>
      <scheme val="minor"/>
    </font>
    <font>
      <sz val="11"/>
      <color rgb="FFFFFFFF"/>
      <name val="Calibri"/>
      <family val="2"/>
      <scheme val="minor"/>
    </font>
    <font>
      <i/>
      <sz val="11"/>
      <color rgb="FF000000"/>
      <name val="Calibri"/>
      <family val="2"/>
      <scheme val="minor"/>
    </font>
    <font>
      <sz val="11"/>
      <color rgb="FF000000"/>
      <name val="Calibri"/>
      <family val="2"/>
    </font>
    <font>
      <sz val="11"/>
      <name val="Calibri"/>
      <family val="2"/>
    </font>
    <font>
      <b/>
      <sz val="11"/>
      <color rgb="FF000000"/>
      <name val="Calibri"/>
      <family val="2"/>
    </font>
  </fonts>
  <fills count="16">
    <fill>
      <patternFill patternType="none"/>
    </fill>
    <fill>
      <patternFill patternType="gray125"/>
    </fill>
    <fill>
      <patternFill patternType="solid">
        <fgColor rgb="FFFFFFFF"/>
        <bgColor rgb="FFFAF0F0"/>
      </patternFill>
    </fill>
    <fill>
      <patternFill patternType="solid">
        <fgColor rgb="FFE84242"/>
        <bgColor rgb="FF993366"/>
      </patternFill>
    </fill>
    <fill>
      <patternFill patternType="solid">
        <fgColor rgb="FFF8EDEC"/>
        <bgColor rgb="FFFAF0F0"/>
      </patternFill>
    </fill>
    <fill>
      <patternFill patternType="solid">
        <fgColor rgb="FFFAF0F0"/>
        <bgColor rgb="FFF8EDEC"/>
      </patternFill>
    </fill>
    <fill>
      <patternFill patternType="solid">
        <fgColor rgb="FF376092"/>
        <bgColor rgb="FF444444"/>
      </patternFill>
    </fill>
    <fill>
      <patternFill patternType="solid">
        <fgColor rgb="FFDCE6F2"/>
        <bgColor rgb="FFEBF1DE"/>
      </patternFill>
    </fill>
    <fill>
      <patternFill patternType="solid">
        <fgColor rgb="FFF2DCDB"/>
        <bgColor rgb="FFF8EDEC"/>
      </patternFill>
    </fill>
    <fill>
      <patternFill patternType="solid">
        <fgColor rgb="FF95B3D7"/>
        <bgColor rgb="FF9999FF"/>
      </patternFill>
    </fill>
    <fill>
      <patternFill patternType="solid">
        <fgColor rgb="FF77933C"/>
        <bgColor rgb="FF808080"/>
      </patternFill>
    </fill>
    <fill>
      <patternFill patternType="solid">
        <fgColor rgb="FFEBF1DE"/>
        <bgColor rgb="FFF8EDEC"/>
      </patternFill>
    </fill>
    <fill>
      <patternFill patternType="solid">
        <fgColor rgb="FFC3D69B"/>
        <bgColor rgb="FFF2DCDB"/>
      </patternFill>
    </fill>
    <fill>
      <patternFill patternType="solid">
        <fgColor theme="0"/>
        <bgColor rgb="FFFAF0F0"/>
      </patternFill>
    </fill>
    <fill>
      <patternFill patternType="solid">
        <fgColor rgb="FFFFFF00"/>
        <bgColor rgb="FFFAF0F0"/>
      </patternFill>
    </fill>
    <fill>
      <patternFill patternType="solid">
        <fgColor rgb="FFFFFF00"/>
        <bgColor indexed="64"/>
      </patternFill>
    </fill>
  </fills>
  <borders count="67">
    <border>
      <left/>
      <right/>
      <top/>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medium">
        <color auto="1"/>
      </top>
      <bottom style="medium">
        <color auto="1"/>
      </bottom>
      <diagonal/>
    </border>
    <border>
      <left style="medium">
        <color auto="1"/>
      </left>
      <right style="medium">
        <color auto="1"/>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right/>
      <top style="thin">
        <color auto="1"/>
      </top>
      <bottom style="thin">
        <color auto="1"/>
      </bottom>
      <diagonal/>
    </border>
    <border>
      <left style="medium">
        <color auto="1"/>
      </left>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style="thin">
        <color auto="1"/>
      </left>
      <right style="medium">
        <color auto="1"/>
      </right>
      <top style="medium">
        <color auto="1"/>
      </top>
      <bottom style="thin">
        <color auto="1"/>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right/>
      <top/>
      <bottom style="thin">
        <color auto="1"/>
      </bottom>
      <diagonal/>
    </border>
    <border>
      <left/>
      <right style="thin">
        <color auto="1"/>
      </right>
      <top/>
      <bottom/>
      <diagonal/>
    </border>
    <border>
      <left style="thin">
        <color auto="1"/>
      </left>
      <right/>
      <top style="thin">
        <color auto="1"/>
      </top>
      <bottom style="thin">
        <color auto="1"/>
      </bottom>
      <diagonal/>
    </border>
    <border>
      <left style="thin">
        <color auto="1"/>
      </left>
      <right/>
      <top style="thin">
        <color auto="1"/>
      </top>
      <bottom/>
      <diagonal/>
    </border>
    <border>
      <left style="medium">
        <color auto="1"/>
      </left>
      <right style="thin">
        <color auto="1"/>
      </right>
      <top style="medium">
        <color auto="1"/>
      </top>
      <bottom style="thin">
        <color auto="1"/>
      </bottom>
      <diagonal/>
    </border>
    <border>
      <left/>
      <right style="thin">
        <color auto="1"/>
      </right>
      <top style="medium">
        <color auto="1"/>
      </top>
      <bottom/>
      <diagonal/>
    </border>
    <border>
      <left style="thin">
        <color auto="1"/>
      </left>
      <right/>
      <top style="medium">
        <color auto="1"/>
      </top>
      <bottom/>
      <diagonal/>
    </border>
    <border>
      <left style="medium">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style="medium">
        <color auto="1"/>
      </right>
      <top/>
      <bottom style="thin">
        <color auto="1"/>
      </bottom>
      <diagonal/>
    </border>
    <border>
      <left style="medium">
        <color auto="1"/>
      </left>
      <right/>
      <top style="thin">
        <color auto="1"/>
      </top>
      <bottom style="thin">
        <color auto="1"/>
      </bottom>
      <diagonal/>
    </border>
    <border>
      <left/>
      <right/>
      <top style="medium">
        <color auto="1"/>
      </top>
      <bottom style="medium">
        <color auto="1"/>
      </bottom>
      <diagonal/>
    </border>
    <border>
      <left style="thin">
        <color auto="1"/>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thin">
        <color auto="1"/>
      </left>
      <right/>
      <top/>
      <bottom style="thin">
        <color auto="1"/>
      </bottom>
      <diagonal/>
    </border>
    <border>
      <left style="thin">
        <color auto="1"/>
      </left>
      <right/>
      <top/>
      <bottom/>
      <diagonal/>
    </border>
    <border>
      <left style="medium">
        <color auto="1"/>
      </left>
      <right/>
      <top style="medium">
        <color auto="1"/>
      </top>
      <bottom style="thin">
        <color auto="1"/>
      </bottom>
      <diagonal/>
    </border>
    <border>
      <left style="medium">
        <color auto="1"/>
      </left>
      <right/>
      <top/>
      <bottom style="medium">
        <color auto="1"/>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s>
  <cellStyleXfs count="3">
    <xf numFmtId="0" fontId="0" fillId="0" borderId="0"/>
    <xf numFmtId="9" fontId="13" fillId="0" borderId="0" applyBorder="0" applyProtection="0"/>
    <xf numFmtId="9" fontId="13" fillId="0" borderId="0" applyBorder="0" applyProtection="0"/>
  </cellStyleXfs>
  <cellXfs count="776">
    <xf numFmtId="0" fontId="0" fillId="0" borderId="0" xfId="0"/>
    <xf numFmtId="0" fontId="2" fillId="2" borderId="0" xfId="0" applyFont="1" applyFill="1" applyAlignment="1">
      <alignment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3" fontId="2" fillId="2" borderId="6" xfId="0" applyNumberFormat="1" applyFont="1" applyFill="1" applyBorder="1" applyAlignment="1" applyProtection="1">
      <alignment horizontal="center" vertical="center"/>
      <protection locked="0"/>
    </xf>
    <xf numFmtId="3" fontId="2" fillId="2" borderId="7" xfId="0" applyNumberFormat="1" applyFont="1" applyFill="1" applyBorder="1" applyAlignment="1">
      <alignment horizontal="center" vertical="center"/>
    </xf>
    <xf numFmtId="3" fontId="2" fillId="2" borderId="8" xfId="0" applyNumberFormat="1" applyFont="1" applyFill="1" applyBorder="1" applyAlignment="1">
      <alignment horizontal="center" vertical="center"/>
    </xf>
    <xf numFmtId="0" fontId="5" fillId="2" borderId="0" xfId="0" applyFont="1" applyFill="1" applyAlignment="1">
      <alignment vertical="center"/>
    </xf>
    <xf numFmtId="3" fontId="2" fillId="2" borderId="10" xfId="0" applyNumberFormat="1" applyFont="1" applyFill="1" applyBorder="1" applyAlignment="1" applyProtection="1">
      <alignment horizontal="center" vertical="center"/>
      <protection locked="0"/>
    </xf>
    <xf numFmtId="3" fontId="2" fillId="2" borderId="11" xfId="0" applyNumberFormat="1" applyFont="1" applyFill="1" applyBorder="1" applyAlignment="1">
      <alignment horizontal="center" vertical="center"/>
    </xf>
    <xf numFmtId="3" fontId="2" fillId="2" borderId="12" xfId="0" applyNumberFormat="1" applyFont="1" applyFill="1" applyBorder="1" applyAlignment="1">
      <alignment horizontal="center" vertical="center"/>
    </xf>
    <xf numFmtId="164" fontId="2" fillId="2" borderId="14" xfId="0" applyNumberFormat="1" applyFont="1" applyFill="1" applyBorder="1" applyAlignment="1">
      <alignment horizontal="center" vertical="center"/>
    </xf>
    <xf numFmtId="164" fontId="2" fillId="2" borderId="15" xfId="0" applyNumberFormat="1" applyFont="1" applyFill="1" applyBorder="1" applyAlignment="1">
      <alignment horizontal="center" vertical="center"/>
    </xf>
    <xf numFmtId="164" fontId="2" fillId="2" borderId="16" xfId="0" applyNumberFormat="1" applyFont="1" applyFill="1" applyBorder="1" applyAlignment="1">
      <alignment horizontal="center" vertical="center"/>
    </xf>
    <xf numFmtId="0" fontId="4" fillId="3" borderId="17"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3" fontId="2" fillId="2" borderId="22" xfId="0" applyNumberFormat="1" applyFont="1" applyFill="1" applyBorder="1" applyAlignment="1">
      <alignment horizontal="center" vertical="center"/>
    </xf>
    <xf numFmtId="3" fontId="2" fillId="2" borderId="23" xfId="0" applyNumberFormat="1" applyFont="1" applyFill="1" applyBorder="1" applyAlignment="1">
      <alignment horizontal="center" vertical="center"/>
    </xf>
    <xf numFmtId="3" fontId="2" fillId="2" borderId="24" xfId="0" applyNumberFormat="1" applyFont="1" applyFill="1" applyBorder="1" applyAlignment="1">
      <alignment horizontal="center" vertical="center"/>
    </xf>
    <xf numFmtId="164" fontId="2" fillId="4" borderId="10" xfId="0" applyNumberFormat="1" applyFont="1" applyFill="1" applyBorder="1" applyAlignment="1">
      <alignment horizontal="center" vertical="center"/>
    </xf>
    <xf numFmtId="0" fontId="2" fillId="2" borderId="28" xfId="0" applyFont="1" applyFill="1" applyBorder="1" applyAlignment="1">
      <alignment horizontal="left"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30" xfId="0" applyFont="1" applyFill="1" applyBorder="1" applyAlignment="1">
      <alignment vertical="center"/>
    </xf>
    <xf numFmtId="0" fontId="2" fillId="2" borderId="31" xfId="0" applyFont="1" applyFill="1" applyBorder="1" applyAlignment="1">
      <alignment vertical="center"/>
    </xf>
    <xf numFmtId="0" fontId="2" fillId="2" borderId="33" xfId="0" applyFont="1" applyFill="1" applyBorder="1" applyAlignment="1">
      <alignment vertical="center"/>
    </xf>
    <xf numFmtId="0" fontId="2" fillId="2" borderId="34" xfId="0" applyFont="1" applyFill="1" applyBorder="1" applyAlignment="1">
      <alignment vertical="center"/>
    </xf>
    <xf numFmtId="0" fontId="2" fillId="2" borderId="35" xfId="0" applyFont="1" applyFill="1" applyBorder="1" applyAlignment="1">
      <alignment vertical="center"/>
    </xf>
    <xf numFmtId="0" fontId="2" fillId="2" borderId="0" xfId="0" applyFont="1" applyFill="1" applyAlignment="1">
      <alignment vertical="center" wrapText="1"/>
    </xf>
    <xf numFmtId="0" fontId="2" fillId="2" borderId="0" xfId="0" applyFont="1" applyFill="1" applyAlignment="1">
      <alignment horizontal="left" vertical="center"/>
    </xf>
    <xf numFmtId="0" fontId="2" fillId="2" borderId="36" xfId="0" applyFont="1" applyFill="1" applyBorder="1" applyAlignment="1">
      <alignment vertical="center" wrapText="1"/>
    </xf>
    <xf numFmtId="0" fontId="5" fillId="2" borderId="37" xfId="0" applyFont="1" applyFill="1" applyBorder="1" applyAlignment="1">
      <alignment vertical="center"/>
    </xf>
    <xf numFmtId="0" fontId="5" fillId="2" borderId="38" xfId="0" applyFont="1" applyFill="1" applyBorder="1" applyAlignment="1">
      <alignment vertical="center"/>
    </xf>
    <xf numFmtId="0" fontId="5" fillId="5" borderId="11" xfId="0" applyFont="1" applyFill="1" applyBorder="1" applyAlignment="1" applyProtection="1">
      <alignment horizontal="left" vertical="center"/>
      <protection locked="0"/>
    </xf>
    <xf numFmtId="0" fontId="2" fillId="2" borderId="11" xfId="0" applyFont="1" applyFill="1" applyBorder="1" applyAlignment="1">
      <alignment horizontal="left" vertical="center"/>
    </xf>
    <xf numFmtId="0" fontId="5" fillId="2" borderId="39" xfId="0" applyFont="1" applyFill="1" applyBorder="1" applyAlignment="1">
      <alignment vertical="center"/>
    </xf>
    <xf numFmtId="0" fontId="7" fillId="2" borderId="0" xfId="0" applyFont="1" applyFill="1" applyAlignment="1">
      <alignment vertical="center" wrapText="1"/>
    </xf>
    <xf numFmtId="0" fontId="5" fillId="2" borderId="0" xfId="0" applyFont="1" applyFill="1" applyAlignment="1">
      <alignment horizontal="right" vertical="center"/>
    </xf>
    <xf numFmtId="0" fontId="5" fillId="2" borderId="38" xfId="0" applyFont="1" applyFill="1" applyBorder="1" applyAlignment="1">
      <alignment horizontal="left" vertical="center"/>
    </xf>
    <xf numFmtId="0" fontId="8" fillId="2" borderId="0" xfId="0" applyFont="1" applyFill="1" applyAlignment="1">
      <alignment vertical="center" wrapText="1"/>
    </xf>
    <xf numFmtId="0" fontId="9" fillId="2" borderId="0" xfId="2" applyNumberFormat="1" applyFont="1" applyFill="1" applyAlignment="1" applyProtection="1">
      <alignment wrapText="1"/>
    </xf>
    <xf numFmtId="0" fontId="4" fillId="3" borderId="7" xfId="2" applyNumberFormat="1" applyFont="1" applyFill="1" applyBorder="1" applyAlignment="1" applyProtection="1">
      <alignment horizontal="center" vertical="center" wrapText="1"/>
    </xf>
    <xf numFmtId="0" fontId="10" fillId="3" borderId="41" xfId="2" applyNumberFormat="1" applyFont="1" applyFill="1" applyBorder="1" applyAlignment="1" applyProtection="1">
      <alignment horizontal="center" vertical="center" wrapText="1"/>
    </xf>
    <xf numFmtId="0" fontId="4" fillId="3" borderId="8" xfId="2" applyNumberFormat="1" applyFont="1" applyFill="1" applyBorder="1" applyAlignment="1" applyProtection="1">
      <alignment horizontal="center" vertical="center" wrapText="1"/>
    </xf>
    <xf numFmtId="0" fontId="4" fillId="3" borderId="30" xfId="2" applyNumberFormat="1" applyFont="1" applyFill="1" applyBorder="1" applyAlignment="1" applyProtection="1">
      <alignment horizontal="center" vertical="center" wrapText="1"/>
    </xf>
    <xf numFmtId="0" fontId="4" fillId="3" borderId="32" xfId="2" applyNumberFormat="1" applyFont="1" applyFill="1" applyBorder="1" applyAlignment="1" applyProtection="1">
      <alignment horizontal="center" vertical="center" wrapText="1"/>
    </xf>
    <xf numFmtId="0" fontId="4" fillId="3" borderId="6" xfId="2" applyNumberFormat="1" applyFont="1" applyFill="1" applyBorder="1" applyAlignment="1" applyProtection="1">
      <alignment horizontal="center" vertical="center" wrapText="1"/>
    </xf>
    <xf numFmtId="0" fontId="4" fillId="3" borderId="5" xfId="2" applyNumberFormat="1" applyFont="1" applyFill="1" applyBorder="1" applyAlignment="1" applyProtection="1">
      <alignment horizontal="center" vertical="center" wrapText="1"/>
    </xf>
    <xf numFmtId="0" fontId="4" fillId="3" borderId="43" xfId="2" applyNumberFormat="1" applyFont="1" applyFill="1" applyBorder="1" applyAlignment="1" applyProtection="1">
      <alignment horizontal="center" vertical="center" wrapText="1"/>
    </xf>
    <xf numFmtId="0" fontId="4" fillId="3" borderId="44" xfId="2" applyNumberFormat="1" applyFont="1" applyFill="1" applyBorder="1" applyAlignment="1" applyProtection="1">
      <alignment horizontal="center" vertical="center" wrapText="1"/>
    </xf>
    <xf numFmtId="1" fontId="5" fillId="2" borderId="45" xfId="2" applyNumberFormat="1" applyFont="1" applyFill="1" applyBorder="1" applyAlignment="1" applyProtection="1">
      <alignment horizontal="center" vertical="center" wrapText="1"/>
    </xf>
    <xf numFmtId="1" fontId="5" fillId="2" borderId="46" xfId="2" applyNumberFormat="1" applyFont="1" applyFill="1" applyBorder="1" applyAlignment="1" applyProtection="1">
      <alignment horizontal="center" vertical="center" wrapText="1"/>
    </xf>
    <xf numFmtId="0" fontId="5" fillId="2" borderId="47" xfId="2" applyNumberFormat="1" applyFont="1" applyFill="1" applyBorder="1" applyAlignment="1" applyProtection="1">
      <alignment horizontal="center" vertical="center" wrapText="1"/>
    </xf>
    <xf numFmtId="0" fontId="9" fillId="2" borderId="11" xfId="2" applyNumberFormat="1" applyFont="1" applyFill="1" applyBorder="1" applyAlignment="1" applyProtection="1">
      <alignment horizontal="center" vertical="center" wrapText="1"/>
      <protection locked="0"/>
    </xf>
    <xf numFmtId="0" fontId="9" fillId="2" borderId="11" xfId="2" applyNumberFormat="1" applyFont="1" applyFill="1" applyBorder="1" applyAlignment="1" applyProtection="1">
      <alignment horizontal="left" vertical="center" wrapText="1"/>
      <protection locked="0"/>
    </xf>
    <xf numFmtId="0" fontId="9" fillId="2" borderId="11" xfId="2" applyNumberFormat="1" applyFont="1" applyFill="1" applyBorder="1" applyAlignment="1" applyProtection="1">
      <alignment horizontal="left" vertical="center"/>
      <protection locked="0"/>
    </xf>
    <xf numFmtId="0" fontId="9" fillId="2" borderId="11" xfId="2" applyNumberFormat="1" applyFont="1" applyFill="1" applyBorder="1" applyAlignment="1" applyProtection="1">
      <alignment horizontal="center" vertical="center"/>
      <protection locked="0"/>
    </xf>
    <xf numFmtId="0" fontId="9" fillId="2" borderId="25" xfId="2" applyNumberFormat="1" applyFont="1" applyFill="1" applyBorder="1" applyAlignment="1" applyProtection="1">
      <alignment vertical="center"/>
      <protection locked="0"/>
    </xf>
    <xf numFmtId="1" fontId="2" fillId="0" borderId="11" xfId="1" applyNumberFormat="1" applyFont="1" applyBorder="1" applyAlignment="1" applyProtection="1">
      <alignment horizontal="center" vertical="center"/>
      <protection locked="0"/>
    </xf>
    <xf numFmtId="0" fontId="11" fillId="0" borderId="11" xfId="2" applyNumberFormat="1" applyFont="1" applyBorder="1" applyAlignment="1" applyProtection="1">
      <alignment horizontal="center" vertical="center"/>
      <protection locked="0"/>
    </xf>
    <xf numFmtId="0" fontId="9" fillId="0" borderId="10" xfId="2" applyNumberFormat="1" applyFont="1" applyBorder="1" applyAlignment="1" applyProtection="1">
      <alignment horizontal="center" vertical="center"/>
      <protection locked="0"/>
    </xf>
    <xf numFmtId="0" fontId="9" fillId="0" borderId="38" xfId="2" applyNumberFormat="1" applyFont="1" applyBorder="1" applyAlignment="1" applyProtection="1">
      <alignment horizontal="center" vertical="center"/>
      <protection locked="0"/>
    </xf>
    <xf numFmtId="0" fontId="2" fillId="0" borderId="27" xfId="1" applyNumberFormat="1" applyFont="1" applyBorder="1" applyAlignment="1" applyProtection="1">
      <alignment horizontal="center" vertical="center"/>
      <protection locked="0"/>
    </xf>
    <xf numFmtId="0" fontId="2" fillId="0" borderId="28" xfId="1" applyNumberFormat="1" applyFont="1" applyBorder="1" applyAlignment="1" applyProtection="1">
      <alignment horizontal="left" vertical="center"/>
      <protection locked="0"/>
    </xf>
    <xf numFmtId="1" fontId="2" fillId="7" borderId="27" xfId="1" applyNumberFormat="1" applyFont="1" applyFill="1" applyBorder="1" applyAlignment="1" applyProtection="1">
      <alignment horizontal="center" vertical="center"/>
    </xf>
    <xf numFmtId="0" fontId="9" fillId="7" borderId="10" xfId="2" applyNumberFormat="1" applyFont="1" applyFill="1" applyBorder="1" applyAlignment="1" applyProtection="1">
      <alignment horizontal="center" vertical="center"/>
    </xf>
    <xf numFmtId="0" fontId="9" fillId="0" borderId="46" xfId="2" applyNumberFormat="1" applyFont="1" applyBorder="1" applyAlignment="1" applyProtection="1">
      <alignment horizontal="center" vertical="center"/>
      <protection locked="0"/>
    </xf>
    <xf numFmtId="0" fontId="9" fillId="7" borderId="23" xfId="2" applyNumberFormat="1" applyFont="1" applyFill="1" applyBorder="1" applyAlignment="1" applyProtection="1">
      <alignment horizontal="center" vertical="center"/>
    </xf>
    <xf numFmtId="0" fontId="11" fillId="7" borderId="48" xfId="2" applyNumberFormat="1" applyFont="1" applyFill="1" applyBorder="1" applyAlignment="1" applyProtection="1">
      <alignment horizontal="center" vertical="center"/>
    </xf>
    <xf numFmtId="0" fontId="2" fillId="0" borderId="27" xfId="1" applyNumberFormat="1" applyFont="1" applyBorder="1" applyAlignment="1" applyProtection="1">
      <alignment horizontal="left" vertical="center"/>
      <protection locked="0"/>
    </xf>
    <xf numFmtId="0" fontId="2" fillId="0" borderId="22" xfId="1" applyNumberFormat="1" applyFont="1" applyBorder="1" applyAlignment="1" applyProtection="1">
      <alignment horizontal="left" vertical="center"/>
      <protection locked="0"/>
    </xf>
    <xf numFmtId="0" fontId="2" fillId="0" borderId="24" xfId="1" applyNumberFormat="1" applyFont="1" applyBorder="1" applyAlignment="1" applyProtection="1">
      <alignment horizontal="left" vertical="center"/>
      <protection locked="0"/>
    </xf>
    <xf numFmtId="165" fontId="2" fillId="8" borderId="36" xfId="2" applyNumberFormat="1" applyFont="1" applyFill="1" applyBorder="1" applyAlignment="1" applyProtection="1">
      <alignment horizontal="center" vertical="center"/>
    </xf>
    <xf numFmtId="0" fontId="9" fillId="8" borderId="21" xfId="2" applyNumberFormat="1" applyFont="1" applyFill="1" applyBorder="1" applyAlignment="1" applyProtection="1">
      <alignment horizontal="center" vertical="center"/>
    </xf>
    <xf numFmtId="0" fontId="2" fillId="0" borderId="43" xfId="1" applyNumberFormat="1" applyFont="1" applyBorder="1" applyAlignment="1" applyProtection="1">
      <alignment horizontal="center" vertical="center"/>
      <protection locked="0"/>
    </xf>
    <xf numFmtId="0" fontId="2" fillId="0" borderId="25" xfId="1" applyNumberFormat="1" applyFont="1" applyBorder="1" applyAlignment="1" applyProtection="1">
      <alignment horizontal="left" vertical="center"/>
      <protection locked="0"/>
    </xf>
    <xf numFmtId="0" fontId="9" fillId="8" borderId="9" xfId="2" applyNumberFormat="1" applyFont="1" applyFill="1" applyBorder="1" applyAlignment="1" applyProtection="1">
      <alignment horizontal="center" vertical="center"/>
    </xf>
    <xf numFmtId="0" fontId="9" fillId="2" borderId="46" xfId="2" applyNumberFormat="1" applyFont="1" applyFill="1" applyBorder="1" applyAlignment="1" applyProtection="1">
      <alignment horizontal="left" vertical="center" wrapText="1"/>
      <protection locked="0"/>
    </xf>
    <xf numFmtId="0" fontId="9" fillId="2" borderId="46" xfId="2" applyNumberFormat="1" applyFont="1" applyFill="1" applyBorder="1" applyAlignment="1" applyProtection="1">
      <alignment horizontal="left" vertical="center"/>
      <protection locked="0"/>
    </xf>
    <xf numFmtId="0" fontId="9" fillId="2" borderId="34" xfId="2" applyNumberFormat="1" applyFont="1" applyFill="1" applyBorder="1" applyAlignment="1" applyProtection="1">
      <alignment vertical="center"/>
      <protection locked="0"/>
    </xf>
    <xf numFmtId="0" fontId="11" fillId="0" borderId="46" xfId="2" applyNumberFormat="1" applyFont="1" applyBorder="1" applyAlignment="1" applyProtection="1">
      <alignment horizontal="center" vertical="center"/>
      <protection locked="0"/>
    </xf>
    <xf numFmtId="0" fontId="9" fillId="0" borderId="22" xfId="2" applyNumberFormat="1" applyFont="1" applyBorder="1" applyAlignment="1" applyProtection="1">
      <alignment horizontal="center" vertical="center"/>
      <protection locked="0"/>
    </xf>
    <xf numFmtId="0" fontId="9" fillId="9" borderId="39" xfId="2" applyNumberFormat="1" applyFont="1" applyFill="1" applyBorder="1" applyAlignment="1" applyProtection="1">
      <alignment horizontal="center" vertical="center" wrapText="1"/>
    </xf>
    <xf numFmtId="0" fontId="9" fillId="9" borderId="10" xfId="2" applyNumberFormat="1" applyFont="1" applyFill="1" applyBorder="1" applyAlignment="1" applyProtection="1">
      <alignment horizontal="center" vertical="center" wrapText="1"/>
    </xf>
    <xf numFmtId="0" fontId="9" fillId="9" borderId="11" xfId="2" applyNumberFormat="1" applyFont="1" applyFill="1" applyBorder="1" applyAlignment="1" applyProtection="1">
      <alignment horizontal="center" vertical="center" wrapText="1"/>
    </xf>
    <xf numFmtId="0" fontId="9" fillId="9" borderId="46" xfId="2" applyNumberFormat="1" applyFont="1" applyFill="1" applyBorder="1" applyAlignment="1" applyProtection="1">
      <alignment horizontal="left" vertical="center" wrapText="1"/>
    </xf>
    <xf numFmtId="0" fontId="9" fillId="9" borderId="11" xfId="2" applyNumberFormat="1" applyFont="1" applyFill="1" applyBorder="1" applyAlignment="1" applyProtection="1">
      <alignment horizontal="left" vertical="center"/>
    </xf>
    <xf numFmtId="0" fontId="9" fillId="9" borderId="45" xfId="2" applyNumberFormat="1" applyFont="1" applyFill="1" applyBorder="1" applyAlignment="1" applyProtection="1">
      <alignment horizontal="center" vertical="center"/>
    </xf>
    <xf numFmtId="0" fontId="9" fillId="9" borderId="25" xfId="2" applyNumberFormat="1" applyFont="1" applyFill="1" applyBorder="1" applyAlignment="1" applyProtection="1">
      <alignment vertical="center"/>
    </xf>
    <xf numFmtId="1" fontId="2" fillId="9" borderId="11" xfId="1" applyNumberFormat="1" applyFont="1" applyFill="1" applyBorder="1" applyAlignment="1" applyProtection="1">
      <alignment horizontal="center" vertical="center"/>
    </xf>
    <xf numFmtId="0" fontId="9" fillId="9" borderId="11" xfId="2" applyNumberFormat="1" applyFont="1" applyFill="1" applyBorder="1" applyAlignment="1" applyProtection="1">
      <alignment horizontal="center" vertical="center"/>
    </xf>
    <xf numFmtId="165" fontId="11" fillId="9" borderId="11" xfId="2" applyNumberFormat="1" applyFont="1" applyFill="1" applyBorder="1" applyAlignment="1" applyProtection="1">
      <alignment horizontal="center" vertical="center"/>
    </xf>
    <xf numFmtId="0" fontId="9" fillId="9" borderId="10" xfId="2" applyNumberFormat="1" applyFont="1" applyFill="1" applyBorder="1" applyAlignment="1" applyProtection="1">
      <alignment horizontal="center" vertical="center"/>
    </xf>
    <xf numFmtId="0" fontId="2" fillId="9" borderId="43" xfId="1" applyNumberFormat="1" applyFont="1" applyFill="1" applyBorder="1" applyAlignment="1" applyProtection="1">
      <alignment horizontal="center" vertical="center"/>
    </xf>
    <xf numFmtId="0" fontId="2" fillId="9" borderId="36" xfId="1" applyNumberFormat="1" applyFont="1" applyFill="1" applyBorder="1" applyAlignment="1" applyProtection="1">
      <alignment horizontal="center" vertical="center"/>
    </xf>
    <xf numFmtId="0" fontId="2" fillId="9" borderId="48" xfId="1" applyNumberFormat="1" applyFont="1" applyFill="1" applyBorder="1" applyAlignment="1" applyProtection="1">
      <alignment horizontal="left" vertical="center"/>
    </xf>
    <xf numFmtId="0" fontId="2" fillId="9" borderId="22" xfId="1" applyNumberFormat="1" applyFont="1" applyFill="1" applyBorder="1" applyAlignment="1" applyProtection="1">
      <alignment horizontal="center" vertical="center"/>
    </xf>
    <xf numFmtId="0" fontId="9" fillId="9" borderId="22" xfId="2" applyNumberFormat="1" applyFont="1" applyFill="1" applyBorder="1" applyAlignment="1" applyProtection="1">
      <alignment horizontal="center" vertical="center"/>
    </xf>
    <xf numFmtId="0" fontId="9" fillId="9" borderId="23" xfId="2" applyNumberFormat="1" applyFont="1" applyFill="1" applyBorder="1" applyAlignment="1" applyProtection="1">
      <alignment horizontal="center" vertical="center"/>
    </xf>
    <xf numFmtId="0" fontId="11" fillId="9" borderId="24" xfId="2" applyNumberFormat="1" applyFont="1" applyFill="1" applyBorder="1" applyAlignment="1" applyProtection="1">
      <alignment horizontal="center" vertical="center"/>
    </xf>
    <xf numFmtId="0" fontId="2" fillId="9" borderId="49" xfId="1" applyNumberFormat="1" applyFont="1" applyFill="1" applyBorder="1" applyAlignment="1" applyProtection="1">
      <alignment horizontal="left" vertical="center"/>
    </xf>
    <xf numFmtId="0" fontId="2" fillId="9" borderId="25" xfId="1" applyNumberFormat="1" applyFont="1" applyFill="1" applyBorder="1" applyAlignment="1" applyProtection="1">
      <alignment horizontal="left" vertical="center"/>
    </xf>
    <xf numFmtId="0" fontId="2" fillId="9" borderId="10" xfId="1" applyNumberFormat="1" applyFont="1" applyFill="1" applyBorder="1" applyAlignment="1" applyProtection="1">
      <alignment horizontal="left" vertical="center"/>
    </xf>
    <xf numFmtId="0" fontId="2" fillId="9" borderId="36" xfId="1" applyNumberFormat="1" applyFont="1" applyFill="1" applyBorder="1" applyAlignment="1" applyProtection="1">
      <alignment horizontal="left" vertical="center"/>
    </xf>
    <xf numFmtId="0" fontId="2" fillId="9" borderId="24" xfId="1" applyNumberFormat="1" applyFont="1" applyFill="1" applyBorder="1" applyAlignment="1" applyProtection="1">
      <alignment horizontal="left" vertical="center"/>
    </xf>
    <xf numFmtId="165" fontId="2" fillId="9" borderId="12" xfId="2" applyNumberFormat="1" applyFont="1" applyFill="1" applyBorder="1" applyAlignment="1" applyProtection="1">
      <alignment horizontal="center" vertical="center"/>
    </xf>
    <xf numFmtId="1" fontId="2" fillId="9" borderId="9" xfId="2" applyNumberFormat="1" applyFont="1" applyFill="1" applyBorder="1" applyAlignment="1" applyProtection="1">
      <alignment horizontal="center" vertical="center"/>
    </xf>
    <xf numFmtId="0" fontId="0" fillId="2" borderId="11" xfId="0" applyFill="1" applyBorder="1" applyAlignment="1">
      <alignment vertical="center"/>
    </xf>
    <xf numFmtId="0" fontId="9" fillId="2" borderId="11" xfId="0" applyFont="1" applyFill="1" applyBorder="1" applyAlignment="1">
      <alignment horizontal="center" vertical="center"/>
    </xf>
    <xf numFmtId="0" fontId="9" fillId="2" borderId="46" xfId="2" applyNumberFormat="1" applyFont="1" applyFill="1" applyBorder="1" applyAlignment="1" applyProtection="1">
      <alignment horizontal="center" vertical="center" wrapText="1"/>
      <protection locked="0"/>
    </xf>
    <xf numFmtId="0" fontId="9" fillId="2" borderId="44" xfId="2" applyNumberFormat="1" applyFont="1" applyFill="1" applyBorder="1" applyAlignment="1" applyProtection="1">
      <alignment horizontal="center" vertical="center" wrapText="1"/>
      <protection locked="0"/>
    </xf>
    <xf numFmtId="0" fontId="9" fillId="2" borderId="25" xfId="0" applyFont="1" applyFill="1" applyBorder="1" applyAlignment="1">
      <alignment vertical="center"/>
    </xf>
    <xf numFmtId="0" fontId="2" fillId="0" borderId="11" xfId="0" applyFont="1" applyBorder="1" applyAlignment="1">
      <alignment horizontal="center" vertical="center"/>
    </xf>
    <xf numFmtId="0" fontId="11" fillId="0" borderId="11" xfId="0" applyFont="1" applyBorder="1" applyAlignment="1">
      <alignment horizontal="center" vertical="center"/>
    </xf>
    <xf numFmtId="0" fontId="9" fillId="0" borderId="10" xfId="0" applyFont="1" applyBorder="1" applyAlignment="1">
      <alignment horizontal="center" vertical="center"/>
    </xf>
    <xf numFmtId="0" fontId="9" fillId="0" borderId="38" xfId="0" applyFont="1" applyBorder="1" applyAlignment="1">
      <alignment horizontal="center" vertical="center"/>
    </xf>
    <xf numFmtId="0" fontId="2" fillId="0" borderId="0" xfId="1" applyNumberFormat="1" applyFont="1" applyBorder="1" applyAlignment="1" applyProtection="1">
      <alignment horizontal="left" vertical="center"/>
      <protection locked="0"/>
    </xf>
    <xf numFmtId="0" fontId="12" fillId="6" borderId="50" xfId="0" applyFont="1" applyFill="1" applyBorder="1" applyAlignment="1">
      <alignment vertical="center"/>
    </xf>
    <xf numFmtId="0" fontId="12" fillId="6" borderId="51" xfId="0" applyFont="1" applyFill="1" applyBorder="1" applyAlignment="1">
      <alignment horizontal="center" vertical="center"/>
    </xf>
    <xf numFmtId="0" fontId="12" fillId="6" borderId="51" xfId="0" applyFont="1" applyFill="1" applyBorder="1" applyAlignment="1">
      <alignment vertical="center"/>
    </xf>
    <xf numFmtId="0" fontId="12" fillId="6" borderId="50" xfId="0" applyFont="1" applyFill="1" applyBorder="1" applyAlignment="1">
      <alignment horizontal="left" vertical="center"/>
    </xf>
    <xf numFmtId="0" fontId="12" fillId="6" borderId="20" xfId="0" applyFont="1" applyFill="1" applyBorder="1" applyAlignment="1">
      <alignment horizontal="center" vertical="center"/>
    </xf>
    <xf numFmtId="0" fontId="12" fillId="6" borderId="20" xfId="0" applyFont="1" applyFill="1" applyBorder="1" applyAlignment="1">
      <alignment vertical="center"/>
    </xf>
    <xf numFmtId="165" fontId="4" fillId="6" borderId="3" xfId="0" applyNumberFormat="1" applyFont="1" applyFill="1" applyBorder="1" applyAlignment="1">
      <alignment horizontal="center" vertical="center"/>
    </xf>
    <xf numFmtId="0" fontId="12" fillId="6" borderId="50" xfId="0" applyFont="1" applyFill="1" applyBorder="1" applyAlignment="1">
      <alignment horizontal="center" vertical="center"/>
    </xf>
    <xf numFmtId="0" fontId="12" fillId="6" borderId="52" xfId="0" applyFont="1" applyFill="1" applyBorder="1" applyAlignment="1">
      <alignment horizontal="center" vertical="center"/>
    </xf>
    <xf numFmtId="0" fontId="12" fillId="6" borderId="53" xfId="0" applyFont="1" applyFill="1" applyBorder="1" applyAlignment="1">
      <alignment horizontal="left" vertical="center"/>
    </xf>
    <xf numFmtId="0" fontId="12" fillId="6" borderId="3" xfId="0" applyFont="1" applyFill="1" applyBorder="1" applyAlignment="1">
      <alignment horizontal="center" vertical="center"/>
    </xf>
    <xf numFmtId="0" fontId="12" fillId="6" borderId="52" xfId="0" applyFont="1" applyFill="1" applyBorder="1" applyAlignment="1">
      <alignment horizontal="left" vertical="center"/>
    </xf>
    <xf numFmtId="0" fontId="12" fillId="6" borderId="20" xfId="0" applyFont="1" applyFill="1" applyBorder="1" applyAlignment="1">
      <alignment horizontal="left" vertical="center"/>
    </xf>
    <xf numFmtId="0" fontId="12" fillId="6" borderId="4" xfId="0" applyFont="1" applyFill="1" applyBorder="1" applyAlignment="1">
      <alignment horizontal="left" vertical="center"/>
    </xf>
    <xf numFmtId="165" fontId="12" fillId="6" borderId="53" xfId="0" applyNumberFormat="1" applyFont="1" applyFill="1" applyBorder="1" applyAlignment="1">
      <alignment horizontal="center" vertical="center"/>
    </xf>
    <xf numFmtId="0" fontId="12" fillId="6" borderId="1" xfId="0" applyFont="1" applyFill="1" applyBorder="1" applyAlignment="1">
      <alignment horizontal="center" vertical="center"/>
    </xf>
    <xf numFmtId="1" fontId="2" fillId="11" borderId="27" xfId="1" applyNumberFormat="1" applyFont="1" applyFill="1" applyBorder="1" applyAlignment="1" applyProtection="1">
      <alignment horizontal="center" vertical="center"/>
    </xf>
    <xf numFmtId="0" fontId="9" fillId="11" borderId="22" xfId="2" applyNumberFormat="1" applyFont="1" applyFill="1" applyBorder="1" applyAlignment="1" applyProtection="1">
      <alignment horizontal="center" vertical="center"/>
    </xf>
    <xf numFmtId="0" fontId="9" fillId="11" borderId="23" xfId="2" applyNumberFormat="1" applyFont="1" applyFill="1" applyBorder="1" applyAlignment="1" applyProtection="1">
      <alignment horizontal="center" vertical="center"/>
    </xf>
    <xf numFmtId="0" fontId="11" fillId="11" borderId="48" xfId="2" applyNumberFormat="1" applyFont="1" applyFill="1" applyBorder="1" applyAlignment="1" applyProtection="1">
      <alignment horizontal="center" vertical="center"/>
    </xf>
    <xf numFmtId="0" fontId="11" fillId="0" borderId="46" xfId="0" applyFont="1" applyBorder="1" applyAlignment="1">
      <alignment horizontal="center" vertical="center"/>
    </xf>
    <xf numFmtId="0" fontId="9" fillId="0" borderId="22" xfId="0" applyFont="1" applyBorder="1" applyAlignment="1">
      <alignment horizontal="center" vertical="center"/>
    </xf>
    <xf numFmtId="0" fontId="9" fillId="2" borderId="23" xfId="2" applyNumberFormat="1" applyFont="1" applyFill="1" applyBorder="1" applyAlignment="1" applyProtection="1">
      <alignment horizontal="left" vertical="center" wrapText="1"/>
      <protection locked="0"/>
    </xf>
    <xf numFmtId="0" fontId="9" fillId="12" borderId="38" xfId="2" applyNumberFormat="1" applyFont="1" applyFill="1" applyBorder="1" applyAlignment="1" applyProtection="1">
      <alignment horizontal="center" vertical="center" wrapText="1"/>
    </xf>
    <xf numFmtId="0" fontId="9" fillId="12" borderId="10" xfId="2" applyNumberFormat="1" applyFont="1" applyFill="1" applyBorder="1" applyAlignment="1" applyProtection="1">
      <alignment horizontal="center" vertical="center" wrapText="1"/>
    </xf>
    <xf numFmtId="0" fontId="9" fillId="12" borderId="11" xfId="2" applyNumberFormat="1" applyFont="1" applyFill="1" applyBorder="1" applyAlignment="1" applyProtection="1">
      <alignment horizontal="center" vertical="center" wrapText="1"/>
    </xf>
    <xf numFmtId="0" fontId="9" fillId="12" borderId="46" xfId="2" applyNumberFormat="1" applyFont="1" applyFill="1" applyBorder="1" applyAlignment="1" applyProtection="1">
      <alignment horizontal="left" vertical="center" wrapText="1"/>
    </xf>
    <xf numFmtId="0" fontId="9" fillId="12" borderId="45" xfId="2" applyNumberFormat="1" applyFont="1" applyFill="1" applyBorder="1" applyAlignment="1" applyProtection="1">
      <alignment horizontal="left" vertical="center"/>
    </xf>
    <xf numFmtId="0" fontId="9" fillId="12" borderId="45" xfId="2" applyNumberFormat="1" applyFont="1" applyFill="1" applyBorder="1" applyAlignment="1" applyProtection="1">
      <alignment vertical="center"/>
    </xf>
    <xf numFmtId="0" fontId="9" fillId="12" borderId="34" xfId="2" applyNumberFormat="1" applyFont="1" applyFill="1" applyBorder="1" applyAlignment="1" applyProtection="1">
      <alignment vertical="center"/>
    </xf>
    <xf numFmtId="1" fontId="2" fillId="12" borderId="11" xfId="1" applyNumberFormat="1" applyFont="1" applyFill="1" applyBorder="1" applyAlignment="1" applyProtection="1">
      <alignment horizontal="center" vertical="center"/>
    </xf>
    <xf numFmtId="0" fontId="9" fillId="12" borderId="11" xfId="2" applyNumberFormat="1" applyFont="1" applyFill="1" applyBorder="1" applyAlignment="1" applyProtection="1">
      <alignment horizontal="center" vertical="center"/>
    </xf>
    <xf numFmtId="165" fontId="11" fillId="12" borderId="46" xfId="2" applyNumberFormat="1" applyFont="1" applyFill="1" applyBorder="1" applyAlignment="1" applyProtection="1">
      <alignment horizontal="center" vertical="center"/>
    </xf>
    <xf numFmtId="0" fontId="9" fillId="12" borderId="10" xfId="2" applyNumberFormat="1" applyFont="1" applyFill="1" applyBorder="1" applyAlignment="1" applyProtection="1">
      <alignment horizontal="center" vertical="center"/>
    </xf>
    <xf numFmtId="0" fontId="2" fillId="12" borderId="43" xfId="1" applyNumberFormat="1" applyFont="1" applyFill="1" applyBorder="1" applyAlignment="1" applyProtection="1">
      <alignment horizontal="center" vertical="center"/>
    </xf>
    <xf numFmtId="0" fontId="2" fillId="12" borderId="36" xfId="1" applyNumberFormat="1" applyFont="1" applyFill="1" applyBorder="1" applyAlignment="1" applyProtection="1">
      <alignment horizontal="center" vertical="center"/>
    </xf>
    <xf numFmtId="0" fontId="2" fillId="12" borderId="48" xfId="1" applyNumberFormat="1" applyFont="1" applyFill="1" applyBorder="1" applyAlignment="1" applyProtection="1">
      <alignment horizontal="left" vertical="center"/>
    </xf>
    <xf numFmtId="0" fontId="2" fillId="12" borderId="22" xfId="1" applyNumberFormat="1" applyFont="1" applyFill="1" applyBorder="1" applyAlignment="1" applyProtection="1">
      <alignment horizontal="center" vertical="center"/>
    </xf>
    <xf numFmtId="0" fontId="9" fillId="12" borderId="22" xfId="2" applyNumberFormat="1" applyFont="1" applyFill="1" applyBorder="1" applyAlignment="1" applyProtection="1">
      <alignment horizontal="center" vertical="center"/>
    </xf>
    <xf numFmtId="0" fontId="9" fillId="12" borderId="23" xfId="2" applyNumberFormat="1" applyFont="1" applyFill="1" applyBorder="1" applyAlignment="1" applyProtection="1">
      <alignment horizontal="center" vertical="center"/>
    </xf>
    <xf numFmtId="0" fontId="11" fillId="12" borderId="24" xfId="2" applyNumberFormat="1" applyFont="1" applyFill="1" applyBorder="1" applyAlignment="1" applyProtection="1">
      <alignment horizontal="center" vertical="center"/>
    </xf>
    <xf numFmtId="0" fontId="2" fillId="12" borderId="49" xfId="1" applyNumberFormat="1" applyFont="1" applyFill="1" applyBorder="1" applyAlignment="1" applyProtection="1">
      <alignment horizontal="left" vertical="center"/>
    </xf>
    <xf numFmtId="0" fontId="2" fillId="12" borderId="25" xfId="1" applyNumberFormat="1" applyFont="1" applyFill="1" applyBorder="1" applyAlignment="1" applyProtection="1">
      <alignment horizontal="left" vertical="center"/>
    </xf>
    <xf numFmtId="0" fontId="2" fillId="12" borderId="10" xfId="1" applyNumberFormat="1" applyFont="1" applyFill="1" applyBorder="1" applyAlignment="1" applyProtection="1">
      <alignment horizontal="left" vertical="center"/>
    </xf>
    <xf numFmtId="0" fontId="2" fillId="12" borderId="36" xfId="1" applyNumberFormat="1" applyFont="1" applyFill="1" applyBorder="1" applyAlignment="1" applyProtection="1">
      <alignment horizontal="left" vertical="center"/>
    </xf>
    <xf numFmtId="0" fontId="2" fillId="12" borderId="24" xfId="1" applyNumberFormat="1" applyFont="1" applyFill="1" applyBorder="1" applyAlignment="1" applyProtection="1">
      <alignment horizontal="left" vertical="center"/>
    </xf>
    <xf numFmtId="165" fontId="2" fillId="12" borderId="12" xfId="2" applyNumberFormat="1" applyFont="1" applyFill="1" applyBorder="1" applyAlignment="1" applyProtection="1">
      <alignment horizontal="center" vertical="center"/>
    </xf>
    <xf numFmtId="1" fontId="2" fillId="12" borderId="9" xfId="2" applyNumberFormat="1" applyFont="1" applyFill="1" applyBorder="1" applyAlignment="1" applyProtection="1">
      <alignment horizontal="center" vertical="center"/>
    </xf>
    <xf numFmtId="0" fontId="9" fillId="12" borderId="45" xfId="2" applyNumberFormat="1" applyFont="1" applyFill="1" applyBorder="1" applyAlignment="1" applyProtection="1">
      <alignment horizontal="center" vertical="center"/>
    </xf>
    <xf numFmtId="0" fontId="1" fillId="2" borderId="11" xfId="2" applyNumberFormat="1" applyFont="1" applyFill="1" applyBorder="1" applyAlignment="1">
      <alignment vertical="center"/>
    </xf>
    <xf numFmtId="0" fontId="12" fillId="10" borderId="50" xfId="0" applyFont="1" applyFill="1" applyBorder="1" applyAlignment="1">
      <alignment vertical="center"/>
    </xf>
    <xf numFmtId="0" fontId="12" fillId="10" borderId="20" xfId="0" applyFont="1" applyFill="1" applyBorder="1" applyAlignment="1">
      <alignment vertical="center"/>
    </xf>
    <xf numFmtId="0" fontId="12" fillId="10" borderId="3" xfId="0" applyFont="1" applyFill="1" applyBorder="1" applyAlignment="1">
      <alignment horizontal="center" vertical="center"/>
    </xf>
    <xf numFmtId="0" fontId="12" fillId="10" borderId="51" xfId="0" applyFont="1" applyFill="1" applyBorder="1" applyAlignment="1">
      <alignment horizontal="center" vertical="center"/>
    </xf>
    <xf numFmtId="0" fontId="12" fillId="10" borderId="51" xfId="0" applyFont="1" applyFill="1" applyBorder="1" applyAlignment="1">
      <alignment vertical="center"/>
    </xf>
    <xf numFmtId="0" fontId="12" fillId="10" borderId="50" xfId="0" applyFont="1" applyFill="1" applyBorder="1" applyAlignment="1">
      <alignment horizontal="left" vertical="center"/>
    </xf>
    <xf numFmtId="0" fontId="12" fillId="10" borderId="50" xfId="0" applyFont="1" applyFill="1" applyBorder="1" applyAlignment="1">
      <alignment horizontal="center" vertical="center"/>
    </xf>
    <xf numFmtId="165" fontId="4" fillId="10" borderId="20" xfId="0" applyNumberFormat="1" applyFont="1" applyFill="1" applyBorder="1" applyAlignment="1">
      <alignment horizontal="center" vertical="center"/>
    </xf>
    <xf numFmtId="165" fontId="12" fillId="10" borderId="50" xfId="0" applyNumberFormat="1" applyFont="1" applyFill="1" applyBorder="1" applyAlignment="1">
      <alignment horizontal="center" vertical="center"/>
    </xf>
    <xf numFmtId="0" fontId="12" fillId="10" borderId="53" xfId="0" applyFont="1" applyFill="1" applyBorder="1" applyAlignment="1">
      <alignment horizontal="left" vertical="center"/>
    </xf>
    <xf numFmtId="0" fontId="12" fillId="10" borderId="20" xfId="0" applyFont="1" applyFill="1" applyBorder="1" applyAlignment="1">
      <alignment horizontal="center" vertical="center"/>
    </xf>
    <xf numFmtId="0" fontId="12" fillId="10" borderId="52" xfId="0" applyFont="1" applyFill="1" applyBorder="1" applyAlignment="1">
      <alignment horizontal="left" vertical="center"/>
    </xf>
    <xf numFmtId="0" fontId="12" fillId="10" borderId="20" xfId="0" applyFont="1" applyFill="1" applyBorder="1" applyAlignment="1">
      <alignment horizontal="left" vertical="center"/>
    </xf>
    <xf numFmtId="0" fontId="12" fillId="10" borderId="4" xfId="0" applyFont="1" applyFill="1" applyBorder="1" applyAlignment="1">
      <alignment horizontal="left" vertical="center"/>
    </xf>
    <xf numFmtId="165" fontId="12" fillId="10" borderId="53" xfId="0" applyNumberFormat="1" applyFont="1" applyFill="1" applyBorder="1" applyAlignment="1">
      <alignment horizontal="center" vertical="center"/>
    </xf>
    <xf numFmtId="0" fontId="12" fillId="10" borderId="53" xfId="0" applyFont="1" applyFill="1" applyBorder="1" applyAlignment="1">
      <alignment horizontal="center" vertical="center"/>
    </xf>
    <xf numFmtId="0" fontId="4" fillId="3" borderId="52" xfId="0" applyFont="1" applyFill="1" applyBorder="1" applyAlignment="1">
      <alignment vertical="center"/>
    </xf>
    <xf numFmtId="0" fontId="4" fillId="3" borderId="50" xfId="0" applyFont="1" applyFill="1" applyBorder="1" applyAlignment="1">
      <alignment vertical="center"/>
    </xf>
    <xf numFmtId="0" fontId="4" fillId="3" borderId="50" xfId="0" applyFont="1" applyFill="1" applyBorder="1" applyAlignment="1">
      <alignment horizontal="left" vertical="center"/>
    </xf>
    <xf numFmtId="0" fontId="4" fillId="3" borderId="50" xfId="0" applyFont="1" applyFill="1" applyBorder="1" applyAlignment="1">
      <alignment horizontal="center" vertical="center"/>
    </xf>
    <xf numFmtId="0" fontId="4" fillId="3" borderId="20" xfId="0" applyFont="1" applyFill="1" applyBorder="1" applyAlignment="1">
      <alignment horizontal="center" vertical="center"/>
    </xf>
    <xf numFmtId="165" fontId="4" fillId="3" borderId="20" xfId="0" applyNumberFormat="1" applyFont="1" applyFill="1" applyBorder="1" applyAlignment="1">
      <alignment horizontal="center" vertical="center"/>
    </xf>
    <xf numFmtId="165" fontId="4" fillId="3" borderId="50" xfId="0" applyNumberFormat="1" applyFont="1" applyFill="1" applyBorder="1" applyAlignment="1">
      <alignment horizontal="center" vertical="center"/>
    </xf>
    <xf numFmtId="0" fontId="4" fillId="3" borderId="53" xfId="0" applyFont="1" applyFill="1" applyBorder="1" applyAlignment="1">
      <alignment horizontal="left" vertical="center"/>
    </xf>
    <xf numFmtId="1" fontId="4" fillId="3" borderId="20" xfId="0" applyNumberFormat="1" applyFont="1" applyFill="1" applyBorder="1" applyAlignment="1">
      <alignment horizontal="center" vertical="center"/>
    </xf>
    <xf numFmtId="1" fontId="4" fillId="3" borderId="50" xfId="0" applyNumberFormat="1" applyFont="1" applyFill="1" applyBorder="1" applyAlignment="1">
      <alignment horizontal="center" vertical="center"/>
    </xf>
    <xf numFmtId="1" fontId="4" fillId="3" borderId="51" xfId="0" applyNumberFormat="1" applyFont="1" applyFill="1" applyBorder="1" applyAlignment="1">
      <alignment horizontal="center" vertical="center"/>
    </xf>
    <xf numFmtId="1" fontId="4" fillId="3" borderId="4" xfId="0" applyNumberFormat="1" applyFont="1" applyFill="1" applyBorder="1" applyAlignment="1">
      <alignment horizontal="center" vertical="center"/>
    </xf>
    <xf numFmtId="165" fontId="4" fillId="3" borderId="53" xfId="0" applyNumberFormat="1" applyFont="1" applyFill="1" applyBorder="1" applyAlignment="1">
      <alignment horizontal="center" vertical="center"/>
    </xf>
    <xf numFmtId="0" fontId="4" fillId="3" borderId="53" xfId="0" applyFont="1" applyFill="1" applyBorder="1" applyAlignment="1">
      <alignment horizontal="center" vertical="center"/>
    </xf>
    <xf numFmtId="0" fontId="2" fillId="2" borderId="0" xfId="0" applyFont="1" applyFill="1" applyAlignment="1">
      <alignment horizontal="left" vertical="center" wrapText="1"/>
    </xf>
    <xf numFmtId="0" fontId="9" fillId="2" borderId="11" xfId="0" applyFont="1" applyFill="1" applyBorder="1" applyAlignment="1">
      <alignment horizontal="center" vertical="center" wrapText="1"/>
    </xf>
    <xf numFmtId="0" fontId="9" fillId="2" borderId="11" xfId="0" applyFont="1" applyFill="1" applyBorder="1" applyAlignment="1">
      <alignment horizontal="left" vertical="center" wrapText="1"/>
    </xf>
    <xf numFmtId="0" fontId="9" fillId="2" borderId="23" xfId="0" applyFont="1" applyFill="1" applyBorder="1" applyAlignment="1">
      <alignment horizontal="left" vertical="center" wrapText="1"/>
    </xf>
    <xf numFmtId="0" fontId="1" fillId="2" borderId="11" xfId="0" applyFont="1" applyFill="1" applyBorder="1" applyAlignment="1" applyProtection="1">
      <alignment horizontal="center" vertical="center"/>
      <protection locked="0"/>
    </xf>
    <xf numFmtId="0" fontId="0" fillId="2" borderId="0" xfId="0" applyFill="1" applyAlignment="1">
      <alignment vertical="center"/>
    </xf>
    <xf numFmtId="0" fontId="0" fillId="2" borderId="11" xfId="0" applyFill="1" applyBorder="1" applyAlignment="1">
      <alignment horizontal="center" vertical="center"/>
    </xf>
    <xf numFmtId="0" fontId="0" fillId="2" borderId="25" xfId="0" applyFill="1" applyBorder="1" applyAlignment="1">
      <alignment vertical="center"/>
    </xf>
    <xf numFmtId="0" fontId="0" fillId="2" borderId="10" xfId="0" applyFill="1" applyBorder="1" applyAlignment="1">
      <alignment vertical="center"/>
    </xf>
    <xf numFmtId="0" fontId="0" fillId="2" borderId="0" xfId="0" applyFill="1" applyAlignment="1">
      <alignment horizontal="center" vertical="center"/>
    </xf>
    <xf numFmtId="0" fontId="0" fillId="2" borderId="34" xfId="0" applyFill="1" applyBorder="1" applyAlignment="1">
      <alignment horizontal="center" vertical="center"/>
    </xf>
    <xf numFmtId="0" fontId="0" fillId="2" borderId="36" xfId="0" applyFill="1" applyBorder="1" applyAlignment="1">
      <alignment horizontal="center" vertical="center"/>
    </xf>
    <xf numFmtId="0" fontId="1" fillId="2" borderId="23" xfId="2" applyNumberFormat="1" applyFont="1" applyFill="1" applyBorder="1" applyAlignment="1">
      <alignment vertical="center"/>
    </xf>
    <xf numFmtId="0" fontId="0" fillId="2" borderId="11" xfId="0" applyFill="1" applyBorder="1" applyAlignment="1">
      <alignment horizontal="left" vertical="center"/>
    </xf>
    <xf numFmtId="0" fontId="2" fillId="2" borderId="0" xfId="0" applyFont="1" applyFill="1" applyAlignment="1" applyProtection="1">
      <alignment vertical="top"/>
      <protection locked="0"/>
    </xf>
    <xf numFmtId="0" fontId="2" fillId="13" borderId="0" xfId="0" applyFont="1" applyFill="1" applyAlignment="1" applyProtection="1">
      <alignment vertical="top"/>
      <protection locked="0"/>
    </xf>
    <xf numFmtId="0" fontId="2" fillId="2" borderId="0" xfId="0" applyFont="1" applyFill="1" applyAlignment="1">
      <alignment horizontal="center" vertical="center" wrapText="1"/>
    </xf>
    <xf numFmtId="0" fontId="0" fillId="0" borderId="0" xfId="0" applyAlignment="1">
      <alignment horizontal="center"/>
    </xf>
    <xf numFmtId="0" fontId="2" fillId="2" borderId="0" xfId="0" applyFont="1" applyFill="1" applyAlignment="1">
      <alignment horizontal="center" vertical="center"/>
    </xf>
    <xf numFmtId="0" fontId="0" fillId="0" borderId="0" xfId="0" applyAlignment="1">
      <alignment horizontal="left"/>
    </xf>
    <xf numFmtId="164" fontId="2" fillId="4" borderId="12" xfId="0" applyNumberFormat="1" applyFont="1" applyFill="1" applyBorder="1" applyAlignment="1">
      <alignment horizontal="center" vertical="center"/>
    </xf>
    <xf numFmtId="0" fontId="15" fillId="0" borderId="0" xfId="0" applyFont="1"/>
    <xf numFmtId="0" fontId="10" fillId="3" borderId="40" xfId="2" applyNumberFormat="1" applyFont="1" applyFill="1" applyBorder="1" applyAlignment="1" applyProtection="1">
      <alignment horizontal="center" vertical="center" wrapText="1"/>
    </xf>
    <xf numFmtId="0" fontId="10" fillId="3" borderId="18" xfId="2" applyNumberFormat="1" applyFont="1" applyFill="1" applyBorder="1" applyAlignment="1" applyProtection="1">
      <alignment horizontal="center" vertical="center" wrapText="1"/>
    </xf>
    <xf numFmtId="0" fontId="10" fillId="3" borderId="18" xfId="2" applyNumberFormat="1" applyFont="1" applyFill="1" applyBorder="1" applyAlignment="1" applyProtection="1">
      <alignment horizontal="center" vertical="center"/>
    </xf>
    <xf numFmtId="0" fontId="10" fillId="3" borderId="7" xfId="2" applyNumberFormat="1" applyFont="1" applyFill="1" applyBorder="1" applyAlignment="1" applyProtection="1">
      <alignment horizontal="center" vertical="center" wrapText="1"/>
    </xf>
    <xf numFmtId="0" fontId="10" fillId="3" borderId="42" xfId="2" applyNumberFormat="1" applyFont="1" applyFill="1" applyBorder="1" applyAlignment="1" applyProtection="1">
      <alignment horizontal="center" vertical="center" wrapText="1"/>
    </xf>
    <xf numFmtId="0" fontId="10" fillId="3" borderId="17" xfId="2" applyNumberFormat="1" applyFont="1" applyFill="1" applyBorder="1" applyAlignment="1" applyProtection="1">
      <alignment horizontal="center" vertical="center" wrapText="1"/>
    </xf>
    <xf numFmtId="0" fontId="10" fillId="3" borderId="19" xfId="2" applyNumberFormat="1" applyFont="1" applyFill="1" applyBorder="1" applyAlignment="1" applyProtection="1">
      <alignment horizontal="center" vertical="center" wrapText="1"/>
    </xf>
    <xf numFmtId="0" fontId="10" fillId="3" borderId="8" xfId="2" applyNumberFormat="1" applyFont="1" applyFill="1" applyBorder="1" applyAlignment="1" applyProtection="1">
      <alignment horizontal="center" vertical="center" wrapText="1"/>
    </xf>
    <xf numFmtId="0" fontId="10" fillId="3" borderId="30" xfId="2" applyNumberFormat="1" applyFont="1" applyFill="1" applyBorder="1" applyAlignment="1" applyProtection="1">
      <alignment horizontal="center" vertical="center" wrapText="1"/>
    </xf>
    <xf numFmtId="0" fontId="1" fillId="2" borderId="0" xfId="2" applyNumberFormat="1" applyFont="1" applyFill="1" applyAlignment="1" applyProtection="1">
      <alignment wrapText="1"/>
    </xf>
    <xf numFmtId="0" fontId="10" fillId="3" borderId="43" xfId="2" applyNumberFormat="1" applyFont="1" applyFill="1" applyBorder="1" applyAlignment="1" applyProtection="1">
      <alignment horizontal="center" vertical="center" wrapText="1"/>
    </xf>
    <xf numFmtId="0" fontId="10" fillId="3" borderId="44" xfId="2" applyNumberFormat="1" applyFont="1" applyFill="1" applyBorder="1" applyAlignment="1" applyProtection="1">
      <alignment horizontal="center" vertical="center" wrapText="1"/>
    </xf>
    <xf numFmtId="1" fontId="16" fillId="2" borderId="45" xfId="2" applyNumberFormat="1" applyFont="1" applyFill="1" applyBorder="1" applyAlignment="1" applyProtection="1">
      <alignment horizontal="center" vertical="center" wrapText="1"/>
    </xf>
    <xf numFmtId="1" fontId="16" fillId="2" borderId="46" xfId="2" applyNumberFormat="1" applyFont="1" applyFill="1" applyBorder="1" applyAlignment="1" applyProtection="1">
      <alignment horizontal="center" vertical="center" wrapText="1"/>
    </xf>
    <xf numFmtId="0" fontId="16" fillId="2" borderId="47" xfId="2" applyNumberFormat="1" applyFont="1" applyFill="1" applyBorder="1" applyAlignment="1" applyProtection="1">
      <alignment horizontal="center" vertical="center" wrapText="1"/>
    </xf>
    <xf numFmtId="0" fontId="1" fillId="2" borderId="44" xfId="2" applyNumberFormat="1" applyFont="1" applyFill="1" applyBorder="1" applyAlignment="1" applyProtection="1">
      <alignment horizontal="center" vertical="center" wrapText="1"/>
      <protection locked="0"/>
    </xf>
    <xf numFmtId="0" fontId="1" fillId="2" borderId="11" xfId="2" applyNumberFormat="1" applyFont="1" applyFill="1" applyBorder="1" applyAlignment="1" applyProtection="1">
      <alignment horizontal="center" vertical="center" wrapText="1"/>
      <protection locked="0"/>
    </xf>
    <xf numFmtId="0" fontId="15" fillId="2" borderId="11" xfId="0" applyFont="1" applyFill="1" applyBorder="1" applyAlignment="1" applyProtection="1">
      <alignment vertical="center"/>
      <protection locked="0"/>
    </xf>
    <xf numFmtId="0" fontId="1" fillId="2" borderId="11" xfId="0" applyFont="1" applyFill="1" applyBorder="1" applyAlignment="1" applyProtection="1">
      <alignment horizontal="left" vertical="center"/>
      <protection locked="0"/>
    </xf>
    <xf numFmtId="0" fontId="1" fillId="2" borderId="25" xfId="0" applyFont="1" applyFill="1" applyBorder="1" applyAlignment="1" applyProtection="1">
      <alignment vertical="center"/>
      <protection locked="0"/>
    </xf>
    <xf numFmtId="0" fontId="14" fillId="0" borderId="11" xfId="0" applyFont="1" applyBorder="1" applyAlignment="1" applyProtection="1">
      <alignment horizontal="center" vertical="center"/>
      <protection locked="0"/>
    </xf>
    <xf numFmtId="0" fontId="17" fillId="0" borderId="11" xfId="0" applyFont="1" applyBorder="1" applyAlignment="1" applyProtection="1">
      <alignment horizontal="center" vertical="center"/>
      <protection locked="0"/>
    </xf>
    <xf numFmtId="0" fontId="1" fillId="0" borderId="10" xfId="0" applyFont="1" applyBorder="1" applyAlignment="1" applyProtection="1">
      <alignment horizontal="center" vertical="center"/>
      <protection locked="0"/>
    </xf>
    <xf numFmtId="0" fontId="1" fillId="0" borderId="38" xfId="0" applyFont="1" applyBorder="1" applyAlignment="1" applyProtection="1">
      <alignment horizontal="center" vertical="center"/>
      <protection locked="0"/>
    </xf>
    <xf numFmtId="0" fontId="14" fillId="0" borderId="27" xfId="1" applyNumberFormat="1" applyFont="1" applyBorder="1" applyAlignment="1" applyProtection="1">
      <alignment horizontal="center" vertical="center"/>
      <protection locked="0"/>
    </xf>
    <xf numFmtId="1" fontId="14" fillId="7" borderId="27" xfId="1" applyNumberFormat="1" applyFont="1" applyFill="1" applyBorder="1" applyAlignment="1" applyProtection="1">
      <alignment horizontal="center" vertical="center"/>
    </xf>
    <xf numFmtId="0" fontId="1" fillId="7" borderId="10" xfId="2" applyNumberFormat="1" applyFont="1" applyFill="1" applyBorder="1" applyAlignment="1" applyProtection="1">
      <alignment horizontal="center" vertical="center"/>
    </xf>
    <xf numFmtId="0" fontId="1" fillId="0" borderId="46" xfId="2" applyNumberFormat="1" applyFont="1" applyBorder="1" applyAlignment="1" applyProtection="1">
      <alignment horizontal="center" vertical="center"/>
      <protection locked="0"/>
    </xf>
    <xf numFmtId="0" fontId="1" fillId="7" borderId="23" xfId="2" applyNumberFormat="1" applyFont="1" applyFill="1" applyBorder="1" applyAlignment="1" applyProtection="1">
      <alignment horizontal="center" vertical="center"/>
    </xf>
    <xf numFmtId="0" fontId="17" fillId="7" borderId="48" xfId="2" applyNumberFormat="1" applyFont="1" applyFill="1" applyBorder="1" applyAlignment="1" applyProtection="1">
      <alignment horizontal="center" vertical="center"/>
    </xf>
    <xf numFmtId="0" fontId="14" fillId="0" borderId="27" xfId="1" applyNumberFormat="1" applyFont="1" applyBorder="1" applyAlignment="1" applyProtection="1">
      <alignment horizontal="left" vertical="center"/>
      <protection locked="0"/>
    </xf>
    <xf numFmtId="0" fontId="1" fillId="2" borderId="11" xfId="2" applyNumberFormat="1" applyFont="1" applyFill="1" applyBorder="1" applyAlignment="1" applyProtection="1">
      <alignment horizontal="left" vertical="center" wrapText="1"/>
      <protection locked="0"/>
    </xf>
    <xf numFmtId="0" fontId="1" fillId="2" borderId="11" xfId="2" applyNumberFormat="1" applyFont="1" applyFill="1" applyBorder="1" applyAlignment="1" applyProtection="1">
      <alignment horizontal="left" vertical="center"/>
      <protection locked="0"/>
    </xf>
    <xf numFmtId="0" fontId="1" fillId="2" borderId="11" xfId="2" applyNumberFormat="1" applyFont="1" applyFill="1" applyBorder="1" applyAlignment="1" applyProtection="1">
      <alignment horizontal="center" vertical="center"/>
      <protection locked="0"/>
    </xf>
    <xf numFmtId="0" fontId="1" fillId="2" borderId="25" xfId="2" applyNumberFormat="1" applyFont="1" applyFill="1" applyBorder="1" applyAlignment="1" applyProtection="1">
      <alignment vertical="center"/>
      <protection locked="0"/>
    </xf>
    <xf numFmtId="1" fontId="14" fillId="0" borderId="11" xfId="1" applyNumberFormat="1" applyFont="1" applyBorder="1" applyAlignment="1" applyProtection="1">
      <alignment horizontal="center" vertical="center"/>
      <protection locked="0"/>
    </xf>
    <xf numFmtId="0" fontId="17" fillId="0" borderId="11" xfId="2" applyNumberFormat="1" applyFont="1" applyBorder="1" applyAlignment="1" applyProtection="1">
      <alignment horizontal="center" vertical="center"/>
      <protection locked="0"/>
    </xf>
    <xf numFmtId="0" fontId="1" fillId="0" borderId="10" xfId="2" applyNumberFormat="1" applyFont="1" applyBorder="1" applyAlignment="1" applyProtection="1">
      <alignment horizontal="center" vertical="center"/>
      <protection locked="0"/>
    </xf>
    <xf numFmtId="0" fontId="1" fillId="0" borderId="38" xfId="2" applyNumberFormat="1" applyFont="1" applyBorder="1" applyAlignment="1" applyProtection="1">
      <alignment horizontal="center" vertical="center"/>
      <protection locked="0"/>
    </xf>
    <xf numFmtId="0" fontId="14" fillId="0" borderId="43" xfId="1" applyNumberFormat="1" applyFont="1" applyBorder="1" applyAlignment="1" applyProtection="1">
      <alignment horizontal="center" vertical="center"/>
      <protection locked="0"/>
    </xf>
    <xf numFmtId="0" fontId="14" fillId="0" borderId="28" xfId="1" applyNumberFormat="1" applyFont="1" applyBorder="1" applyAlignment="1" applyProtection="1">
      <alignment horizontal="left" vertical="center"/>
      <protection locked="0"/>
    </xf>
    <xf numFmtId="0" fontId="1" fillId="9" borderId="39" xfId="2" applyNumberFormat="1" applyFont="1" applyFill="1" applyBorder="1" applyAlignment="1" applyProtection="1">
      <alignment horizontal="center" vertical="center" wrapText="1"/>
    </xf>
    <xf numFmtId="0" fontId="1" fillId="9" borderId="10" xfId="2" applyNumberFormat="1" applyFont="1" applyFill="1" applyBorder="1" applyAlignment="1" applyProtection="1">
      <alignment horizontal="center" vertical="center" wrapText="1"/>
    </xf>
    <xf numFmtId="0" fontId="1" fillId="9" borderId="11" xfId="2" applyNumberFormat="1" applyFont="1" applyFill="1" applyBorder="1" applyAlignment="1" applyProtection="1">
      <alignment horizontal="center" vertical="center" wrapText="1"/>
    </xf>
    <xf numFmtId="0" fontId="1" fillId="9" borderId="46" xfId="2" applyNumberFormat="1" applyFont="1" applyFill="1" applyBorder="1" applyAlignment="1" applyProtection="1">
      <alignment horizontal="left" vertical="center" wrapText="1"/>
    </xf>
    <xf numFmtId="0" fontId="1" fillId="9" borderId="11" xfId="2" applyNumberFormat="1" applyFont="1" applyFill="1" applyBorder="1" applyAlignment="1" applyProtection="1">
      <alignment horizontal="left" vertical="center"/>
    </xf>
    <xf numFmtId="0" fontId="1" fillId="9" borderId="45" xfId="2" applyNumberFormat="1" applyFont="1" applyFill="1" applyBorder="1" applyAlignment="1" applyProtection="1">
      <alignment horizontal="center" vertical="center"/>
    </xf>
    <xf numFmtId="0" fontId="1" fillId="9" borderId="25" xfId="2" applyNumberFormat="1" applyFont="1" applyFill="1" applyBorder="1" applyAlignment="1" applyProtection="1">
      <alignment vertical="center"/>
    </xf>
    <xf numFmtId="1" fontId="14" fillId="9" borderId="11" xfId="1" applyNumberFormat="1" applyFont="1" applyFill="1" applyBorder="1" applyAlignment="1" applyProtection="1">
      <alignment horizontal="center" vertical="center"/>
    </xf>
    <xf numFmtId="0" fontId="1" fillId="9" borderId="11" xfId="2" applyNumberFormat="1" applyFont="1" applyFill="1" applyBorder="1" applyAlignment="1" applyProtection="1">
      <alignment horizontal="center" vertical="center"/>
    </xf>
    <xf numFmtId="165" fontId="17" fillId="9" borderId="11" xfId="2" applyNumberFormat="1" applyFont="1" applyFill="1" applyBorder="1" applyAlignment="1" applyProtection="1">
      <alignment horizontal="center" vertical="center"/>
    </xf>
    <xf numFmtId="0" fontId="1" fillId="9" borderId="10" xfId="2" applyNumberFormat="1" applyFont="1" applyFill="1" applyBorder="1" applyAlignment="1" applyProtection="1">
      <alignment horizontal="center" vertical="center"/>
    </xf>
    <xf numFmtId="0" fontId="14" fillId="9" borderId="43" xfId="1" applyNumberFormat="1" applyFont="1" applyFill="1" applyBorder="1" applyAlignment="1" applyProtection="1">
      <alignment horizontal="center" vertical="center"/>
    </xf>
    <xf numFmtId="0" fontId="14" fillId="9" borderId="36" xfId="1" applyNumberFormat="1" applyFont="1" applyFill="1" applyBorder="1" applyAlignment="1" applyProtection="1">
      <alignment horizontal="center" vertical="center"/>
    </xf>
    <xf numFmtId="0" fontId="14" fillId="9" borderId="48" xfId="1" applyNumberFormat="1" applyFont="1" applyFill="1" applyBorder="1" applyAlignment="1" applyProtection="1">
      <alignment horizontal="left" vertical="center"/>
    </xf>
    <xf numFmtId="0" fontId="14" fillId="9" borderId="22" xfId="1" applyNumberFormat="1" applyFont="1" applyFill="1" applyBorder="1" applyAlignment="1" applyProtection="1">
      <alignment horizontal="center" vertical="center"/>
    </xf>
    <xf numFmtId="0" fontId="1" fillId="9" borderId="22" xfId="2" applyNumberFormat="1" applyFont="1" applyFill="1" applyBorder="1" applyAlignment="1" applyProtection="1">
      <alignment horizontal="center" vertical="center"/>
    </xf>
    <xf numFmtId="0" fontId="1" fillId="9" borderId="23" xfId="2" applyNumberFormat="1" applyFont="1" applyFill="1" applyBorder="1" applyAlignment="1" applyProtection="1">
      <alignment horizontal="center" vertical="center"/>
    </xf>
    <xf numFmtId="0" fontId="17" fillId="9" borderId="24" xfId="2" applyNumberFormat="1" applyFont="1" applyFill="1" applyBorder="1" applyAlignment="1" applyProtection="1">
      <alignment horizontal="center" vertical="center"/>
    </xf>
    <xf numFmtId="0" fontId="14" fillId="9" borderId="49" xfId="1" applyNumberFormat="1" applyFont="1" applyFill="1" applyBorder="1" applyAlignment="1" applyProtection="1">
      <alignment horizontal="left" vertical="center"/>
    </xf>
    <xf numFmtId="0" fontId="1" fillId="2" borderId="11" xfId="0" applyFont="1" applyFill="1" applyBorder="1" applyAlignment="1" applyProtection="1">
      <alignment horizontal="center" vertical="center" wrapText="1"/>
      <protection locked="0"/>
    </xf>
    <xf numFmtId="0" fontId="15" fillId="2" borderId="11" xfId="0" applyFont="1" applyFill="1" applyBorder="1" applyAlignment="1">
      <alignment vertical="center"/>
    </xf>
    <xf numFmtId="0" fontId="1" fillId="2" borderId="46" xfId="2" applyNumberFormat="1" applyFont="1" applyFill="1" applyBorder="1" applyAlignment="1" applyProtection="1">
      <alignment horizontal="left" vertical="center" wrapText="1"/>
      <protection locked="0"/>
    </xf>
    <xf numFmtId="0" fontId="1" fillId="2" borderId="46" xfId="2" applyNumberFormat="1" applyFont="1" applyFill="1" applyBorder="1" applyAlignment="1" applyProtection="1">
      <alignment horizontal="left" vertical="center"/>
      <protection locked="0"/>
    </xf>
    <xf numFmtId="0" fontId="1" fillId="2" borderId="34" xfId="2" applyNumberFormat="1" applyFont="1" applyFill="1" applyBorder="1" applyAlignment="1" applyProtection="1">
      <alignment vertical="center"/>
      <protection locked="0"/>
    </xf>
    <xf numFmtId="0" fontId="17" fillId="0" borderId="46" xfId="2" applyNumberFormat="1" applyFont="1" applyBorder="1" applyAlignment="1" applyProtection="1">
      <alignment horizontal="center" vertical="center"/>
      <protection locked="0"/>
    </xf>
    <xf numFmtId="0" fontId="1" fillId="0" borderId="22" xfId="2" applyNumberFormat="1" applyFont="1" applyBorder="1" applyAlignment="1" applyProtection="1">
      <alignment horizontal="center" vertical="center"/>
      <protection locked="0"/>
    </xf>
    <xf numFmtId="0" fontId="1" fillId="2" borderId="11" xfId="0" applyFont="1" applyFill="1" applyBorder="1" applyAlignment="1" applyProtection="1">
      <alignment horizontal="left" vertical="center" wrapText="1"/>
      <protection locked="0"/>
    </xf>
    <xf numFmtId="0" fontId="18" fillId="6" borderId="50" xfId="0" applyFont="1" applyFill="1" applyBorder="1" applyAlignment="1">
      <alignment vertical="center"/>
    </xf>
    <xf numFmtId="0" fontId="18" fillId="6" borderId="51" xfId="0" applyFont="1" applyFill="1" applyBorder="1" applyAlignment="1">
      <alignment horizontal="center" vertical="center"/>
    </xf>
    <xf numFmtId="0" fontId="18" fillId="6" borderId="51" xfId="0" applyFont="1" applyFill="1" applyBorder="1" applyAlignment="1">
      <alignment vertical="center"/>
    </xf>
    <xf numFmtId="0" fontId="18" fillId="6" borderId="50" xfId="0" applyFont="1" applyFill="1" applyBorder="1" applyAlignment="1">
      <alignment horizontal="left" vertical="center"/>
    </xf>
    <xf numFmtId="0" fontId="18" fillId="6" borderId="20" xfId="0" applyFont="1" applyFill="1" applyBorder="1" applyAlignment="1">
      <alignment horizontal="center" vertical="center"/>
    </xf>
    <xf numFmtId="0" fontId="18" fillId="6" borderId="20" xfId="0" applyFont="1" applyFill="1" applyBorder="1" applyAlignment="1">
      <alignment vertical="center"/>
    </xf>
    <xf numFmtId="165" fontId="10" fillId="6" borderId="3" xfId="0" applyNumberFormat="1" applyFont="1" applyFill="1" applyBorder="1" applyAlignment="1">
      <alignment horizontal="center" vertical="center"/>
    </xf>
    <xf numFmtId="0" fontId="18" fillId="6" borderId="50" xfId="0" applyFont="1" applyFill="1" applyBorder="1" applyAlignment="1">
      <alignment horizontal="center" vertical="center"/>
    </xf>
    <xf numFmtId="0" fontId="18" fillId="6" borderId="52" xfId="0" applyFont="1" applyFill="1" applyBorder="1" applyAlignment="1">
      <alignment horizontal="center" vertical="center"/>
    </xf>
    <xf numFmtId="0" fontId="18" fillId="6" borderId="53" xfId="0" applyFont="1" applyFill="1" applyBorder="1" applyAlignment="1">
      <alignment horizontal="left" vertical="center"/>
    </xf>
    <xf numFmtId="0" fontId="18" fillId="6" borderId="3" xfId="0" applyFont="1" applyFill="1" applyBorder="1" applyAlignment="1">
      <alignment horizontal="center" vertical="center"/>
    </xf>
    <xf numFmtId="0" fontId="18" fillId="6" borderId="52" xfId="0" applyFont="1" applyFill="1" applyBorder="1" applyAlignment="1">
      <alignment horizontal="left" vertical="center"/>
    </xf>
    <xf numFmtId="1" fontId="14" fillId="11" borderId="27" xfId="1" applyNumberFormat="1" applyFont="1" applyFill="1" applyBorder="1" applyAlignment="1" applyProtection="1">
      <alignment horizontal="center" vertical="center"/>
    </xf>
    <xf numFmtId="0" fontId="1" fillId="11" borderId="22" xfId="2" applyNumberFormat="1" applyFont="1" applyFill="1" applyBorder="1" applyAlignment="1" applyProtection="1">
      <alignment horizontal="center" vertical="center"/>
    </xf>
    <xf numFmtId="0" fontId="1" fillId="11" borderId="23" xfId="2" applyNumberFormat="1" applyFont="1" applyFill="1" applyBorder="1" applyAlignment="1" applyProtection="1">
      <alignment horizontal="center" vertical="center"/>
    </xf>
    <xf numFmtId="0" fontId="17" fillId="11" borderId="48" xfId="2" applyNumberFormat="1" applyFont="1" applyFill="1" applyBorder="1" applyAlignment="1" applyProtection="1">
      <alignment horizontal="center" vertical="center"/>
    </xf>
    <xf numFmtId="0" fontId="1" fillId="2" borderId="23" xfId="2" applyNumberFormat="1" applyFont="1" applyFill="1" applyBorder="1" applyAlignment="1" applyProtection="1">
      <alignment horizontal="left" vertical="center" wrapText="1"/>
      <protection locked="0"/>
    </xf>
    <xf numFmtId="0" fontId="1" fillId="12" borderId="38" xfId="2" applyNumberFormat="1" applyFont="1" applyFill="1" applyBorder="1" applyAlignment="1" applyProtection="1">
      <alignment horizontal="center" vertical="center" wrapText="1"/>
    </xf>
    <xf numFmtId="0" fontId="1" fillId="12" borderId="10" xfId="2" applyNumberFormat="1" applyFont="1" applyFill="1" applyBorder="1" applyAlignment="1" applyProtection="1">
      <alignment horizontal="center" vertical="center" wrapText="1"/>
    </xf>
    <xf numFmtId="0" fontId="1" fillId="12" borderId="11" xfId="2" applyNumberFormat="1" applyFont="1" applyFill="1" applyBorder="1" applyAlignment="1" applyProtection="1">
      <alignment horizontal="center" vertical="center" wrapText="1"/>
    </xf>
    <xf numFmtId="0" fontId="1" fillId="12" borderId="46" xfId="2" applyNumberFormat="1" applyFont="1" applyFill="1" applyBorder="1" applyAlignment="1" applyProtection="1">
      <alignment horizontal="left" vertical="center" wrapText="1"/>
    </xf>
    <xf numFmtId="0" fontId="1" fillId="12" borderId="45" xfId="2" applyNumberFormat="1" applyFont="1" applyFill="1" applyBorder="1" applyAlignment="1" applyProtection="1">
      <alignment horizontal="left" vertical="center"/>
    </xf>
    <xf numFmtId="0" fontId="1" fillId="12" borderId="45" xfId="2" applyNumberFormat="1" applyFont="1" applyFill="1" applyBorder="1" applyAlignment="1" applyProtection="1">
      <alignment vertical="center"/>
    </xf>
    <xf numFmtId="0" fontId="1" fillId="12" borderId="34" xfId="2" applyNumberFormat="1" applyFont="1" applyFill="1" applyBorder="1" applyAlignment="1" applyProtection="1">
      <alignment vertical="center"/>
    </xf>
    <xf numFmtId="1" fontId="14" fillId="12" borderId="11" xfId="1" applyNumberFormat="1" applyFont="1" applyFill="1" applyBorder="1" applyAlignment="1" applyProtection="1">
      <alignment horizontal="center" vertical="center"/>
    </xf>
    <xf numFmtId="0" fontId="1" fillId="12" borderId="11" xfId="2" applyNumberFormat="1" applyFont="1" applyFill="1" applyBorder="1" applyAlignment="1" applyProtection="1">
      <alignment horizontal="center" vertical="center"/>
    </xf>
    <xf numFmtId="165" fontId="17" fillId="12" borderId="46" xfId="2" applyNumberFormat="1" applyFont="1" applyFill="1" applyBorder="1" applyAlignment="1" applyProtection="1">
      <alignment horizontal="center" vertical="center"/>
    </xf>
    <xf numFmtId="0" fontId="1" fillId="12" borderId="10" xfId="2" applyNumberFormat="1" applyFont="1" applyFill="1" applyBorder="1" applyAlignment="1" applyProtection="1">
      <alignment horizontal="center" vertical="center"/>
    </xf>
    <xf numFmtId="0" fontId="14" fillId="12" borderId="43" xfId="1" applyNumberFormat="1" applyFont="1" applyFill="1" applyBorder="1" applyAlignment="1" applyProtection="1">
      <alignment horizontal="center" vertical="center"/>
    </xf>
    <xf numFmtId="0" fontId="14" fillId="12" borderId="36" xfId="1" applyNumberFormat="1" applyFont="1" applyFill="1" applyBorder="1" applyAlignment="1" applyProtection="1">
      <alignment horizontal="center" vertical="center"/>
    </xf>
    <xf numFmtId="0" fontId="14" fillId="12" borderId="48" xfId="1" applyNumberFormat="1" applyFont="1" applyFill="1" applyBorder="1" applyAlignment="1" applyProtection="1">
      <alignment horizontal="left" vertical="center"/>
    </xf>
    <xf numFmtId="0" fontId="14" fillId="12" borderId="22" xfId="1" applyNumberFormat="1" applyFont="1" applyFill="1" applyBorder="1" applyAlignment="1" applyProtection="1">
      <alignment horizontal="center" vertical="center"/>
    </xf>
    <xf numFmtId="0" fontId="1" fillId="12" borderId="22" xfId="2" applyNumberFormat="1" applyFont="1" applyFill="1" applyBorder="1" applyAlignment="1" applyProtection="1">
      <alignment horizontal="center" vertical="center"/>
    </xf>
    <xf numFmtId="0" fontId="1" fillId="12" borderId="23" xfId="2" applyNumberFormat="1" applyFont="1" applyFill="1" applyBorder="1" applyAlignment="1" applyProtection="1">
      <alignment horizontal="center" vertical="center"/>
    </xf>
    <xf numFmtId="0" fontId="17" fillId="12" borderId="24" xfId="2" applyNumberFormat="1" applyFont="1" applyFill="1" applyBorder="1" applyAlignment="1" applyProtection="1">
      <alignment horizontal="center" vertical="center"/>
    </xf>
    <xf numFmtId="0" fontId="14" fillId="12" borderId="49" xfId="1" applyNumberFormat="1" applyFont="1" applyFill="1" applyBorder="1" applyAlignment="1" applyProtection="1">
      <alignment horizontal="left" vertical="center"/>
    </xf>
    <xf numFmtId="0" fontId="1" fillId="2" borderId="23" xfId="0" applyFont="1" applyFill="1" applyBorder="1" applyAlignment="1" applyProtection="1">
      <alignment horizontal="left" vertical="center" wrapText="1"/>
      <protection locked="0"/>
    </xf>
    <xf numFmtId="0" fontId="17" fillId="0" borderId="46" xfId="0" applyFont="1" applyBorder="1" applyAlignment="1" applyProtection="1">
      <alignment horizontal="center" vertical="center"/>
      <protection locked="0"/>
    </xf>
    <xf numFmtId="0" fontId="1" fillId="0" borderId="22" xfId="0" applyFont="1" applyBorder="1" applyAlignment="1" applyProtection="1">
      <alignment horizontal="center" vertical="center"/>
      <protection locked="0"/>
    </xf>
    <xf numFmtId="0" fontId="1" fillId="12" borderId="45" xfId="2" applyNumberFormat="1" applyFont="1" applyFill="1" applyBorder="1" applyAlignment="1" applyProtection="1">
      <alignment horizontal="center" vertical="center"/>
    </xf>
    <xf numFmtId="0" fontId="18" fillId="10" borderId="50" xfId="0" applyFont="1" applyFill="1" applyBorder="1" applyAlignment="1">
      <alignment vertical="center"/>
    </xf>
    <xf numFmtId="0" fontId="18" fillId="10" borderId="20" xfId="0" applyFont="1" applyFill="1" applyBorder="1" applyAlignment="1">
      <alignment vertical="center"/>
    </xf>
    <xf numFmtId="0" fontId="18" fillId="10" borderId="3" xfId="0" applyFont="1" applyFill="1" applyBorder="1" applyAlignment="1">
      <alignment horizontal="center" vertical="center"/>
    </xf>
    <xf numFmtId="0" fontId="18" fillId="10" borderId="51" xfId="0" applyFont="1" applyFill="1" applyBorder="1" applyAlignment="1">
      <alignment horizontal="center" vertical="center"/>
    </xf>
    <xf numFmtId="0" fontId="18" fillId="10" borderId="51" xfId="0" applyFont="1" applyFill="1" applyBorder="1" applyAlignment="1">
      <alignment vertical="center"/>
    </xf>
    <xf numFmtId="0" fontId="18" fillId="10" borderId="50" xfId="0" applyFont="1" applyFill="1" applyBorder="1" applyAlignment="1">
      <alignment horizontal="left" vertical="center"/>
    </xf>
    <xf numFmtId="0" fontId="18" fillId="10" borderId="50" xfId="0" applyFont="1" applyFill="1" applyBorder="1" applyAlignment="1">
      <alignment horizontal="center" vertical="center"/>
    </xf>
    <xf numFmtId="165" fontId="10" fillId="10" borderId="20" xfId="0" applyNumberFormat="1" applyFont="1" applyFill="1" applyBorder="1" applyAlignment="1">
      <alignment horizontal="center" vertical="center"/>
    </xf>
    <xf numFmtId="165" fontId="18" fillId="10" borderId="50" xfId="0" applyNumberFormat="1" applyFont="1" applyFill="1" applyBorder="1" applyAlignment="1">
      <alignment horizontal="center" vertical="center"/>
    </xf>
    <xf numFmtId="0" fontId="18" fillId="10" borderId="53" xfId="0" applyFont="1" applyFill="1" applyBorder="1" applyAlignment="1">
      <alignment horizontal="left" vertical="center"/>
    </xf>
    <xf numFmtId="0" fontId="18" fillId="10" borderId="20" xfId="0" applyFont="1" applyFill="1" applyBorder="1" applyAlignment="1">
      <alignment horizontal="center" vertical="center"/>
    </xf>
    <xf numFmtId="0" fontId="18" fillId="10" borderId="52" xfId="0" applyFont="1" applyFill="1" applyBorder="1" applyAlignment="1">
      <alignment horizontal="left" vertical="center"/>
    </xf>
    <xf numFmtId="0" fontId="10" fillId="3" borderId="52" xfId="0" applyFont="1" applyFill="1" applyBorder="1" applyAlignment="1">
      <alignment vertical="center"/>
    </xf>
    <xf numFmtId="0" fontId="10" fillId="3" borderId="50" xfId="0" applyFont="1" applyFill="1" applyBorder="1" applyAlignment="1">
      <alignment vertical="center"/>
    </xf>
    <xf numFmtId="0" fontId="10" fillId="3" borderId="50" xfId="0" applyFont="1" applyFill="1" applyBorder="1" applyAlignment="1">
      <alignment horizontal="center" vertical="center"/>
    </xf>
    <xf numFmtId="0" fontId="10" fillId="3" borderId="50" xfId="0" applyFont="1" applyFill="1" applyBorder="1" applyAlignment="1">
      <alignment horizontal="left" vertical="center"/>
    </xf>
    <xf numFmtId="0" fontId="10" fillId="3" borderId="20" xfId="0" applyFont="1" applyFill="1" applyBorder="1" applyAlignment="1">
      <alignment horizontal="center" vertical="center"/>
    </xf>
    <xf numFmtId="165" fontId="10" fillId="3" borderId="20" xfId="0" applyNumberFormat="1" applyFont="1" applyFill="1" applyBorder="1" applyAlignment="1">
      <alignment horizontal="center" vertical="center"/>
    </xf>
    <xf numFmtId="165" fontId="10" fillId="3" borderId="50" xfId="0" applyNumberFormat="1" applyFont="1" applyFill="1" applyBorder="1" applyAlignment="1">
      <alignment horizontal="center" vertical="center"/>
    </xf>
    <xf numFmtId="0" fontId="10" fillId="3" borderId="53" xfId="0" applyFont="1" applyFill="1" applyBorder="1" applyAlignment="1">
      <alignment horizontal="left" vertical="center"/>
    </xf>
    <xf numFmtId="1" fontId="10" fillId="3" borderId="20" xfId="0" applyNumberFormat="1" applyFont="1" applyFill="1" applyBorder="1" applyAlignment="1">
      <alignment horizontal="center" vertical="center"/>
    </xf>
    <xf numFmtId="1" fontId="10" fillId="3" borderId="50" xfId="0" applyNumberFormat="1" applyFont="1" applyFill="1" applyBorder="1" applyAlignment="1">
      <alignment horizontal="center" vertical="center"/>
    </xf>
    <xf numFmtId="1" fontId="10" fillId="3" borderId="51" xfId="0" applyNumberFormat="1" applyFont="1" applyFill="1" applyBorder="1" applyAlignment="1">
      <alignment horizontal="center" vertical="center"/>
    </xf>
    <xf numFmtId="1" fontId="10" fillId="3" borderId="4" xfId="0" applyNumberFormat="1" applyFont="1" applyFill="1" applyBorder="1" applyAlignment="1">
      <alignment horizontal="center" vertical="center"/>
    </xf>
    <xf numFmtId="0" fontId="14" fillId="0" borderId="22" xfId="1" applyNumberFormat="1" applyFont="1" applyBorder="1" applyAlignment="1" applyProtection="1">
      <alignment horizontal="left" vertical="center"/>
      <protection locked="0"/>
    </xf>
    <xf numFmtId="0" fontId="14" fillId="0" borderId="24" xfId="1" applyNumberFormat="1" applyFont="1" applyBorder="1" applyAlignment="1" applyProtection="1">
      <alignment horizontal="left" vertical="center"/>
      <protection locked="0"/>
    </xf>
    <xf numFmtId="165" fontId="14" fillId="8" borderId="36" xfId="2" applyNumberFormat="1" applyFont="1" applyFill="1" applyBorder="1" applyAlignment="1" applyProtection="1">
      <alignment horizontal="center" vertical="center"/>
    </xf>
    <xf numFmtId="0" fontId="1" fillId="8" borderId="21" xfId="2" applyNumberFormat="1" applyFont="1" applyFill="1" applyBorder="1" applyAlignment="1" applyProtection="1">
      <alignment horizontal="center" vertical="center"/>
    </xf>
    <xf numFmtId="0" fontId="14" fillId="0" borderId="25" xfId="1" applyNumberFormat="1" applyFont="1" applyBorder="1" applyAlignment="1" applyProtection="1">
      <alignment horizontal="left" vertical="center"/>
      <protection locked="0"/>
    </xf>
    <xf numFmtId="0" fontId="1" fillId="8" borderId="9" xfId="2" applyNumberFormat="1" applyFont="1" applyFill="1" applyBorder="1" applyAlignment="1" applyProtection="1">
      <alignment horizontal="center" vertical="center"/>
    </xf>
    <xf numFmtId="0" fontId="14" fillId="9" borderId="25" xfId="1" applyNumberFormat="1" applyFont="1" applyFill="1" applyBorder="1" applyAlignment="1" applyProtection="1">
      <alignment horizontal="left" vertical="center"/>
    </xf>
    <xf numFmtId="0" fontId="14" fillId="9" borderId="10" xfId="1" applyNumberFormat="1" applyFont="1" applyFill="1" applyBorder="1" applyAlignment="1" applyProtection="1">
      <alignment horizontal="left" vertical="center"/>
    </xf>
    <xf numFmtId="0" fontId="14" fillId="9" borderId="36" xfId="1" applyNumberFormat="1" applyFont="1" applyFill="1" applyBorder="1" applyAlignment="1" applyProtection="1">
      <alignment horizontal="left" vertical="center"/>
    </xf>
    <xf numFmtId="0" fontId="14" fillId="9" borderId="24" xfId="1" applyNumberFormat="1" applyFont="1" applyFill="1" applyBorder="1" applyAlignment="1" applyProtection="1">
      <alignment horizontal="left" vertical="center"/>
    </xf>
    <xf numFmtId="165" fontId="14" fillId="9" borderId="12" xfId="2" applyNumberFormat="1" applyFont="1" applyFill="1" applyBorder="1" applyAlignment="1" applyProtection="1">
      <alignment horizontal="center" vertical="center"/>
    </xf>
    <xf numFmtId="1" fontId="14" fillId="9" borderId="9" xfId="2" applyNumberFormat="1" applyFont="1" applyFill="1" applyBorder="1" applyAlignment="1" applyProtection="1">
      <alignment horizontal="center" vertical="center"/>
    </xf>
    <xf numFmtId="0" fontId="1" fillId="2" borderId="11" xfId="0" applyFont="1" applyFill="1" applyBorder="1" applyAlignment="1">
      <alignment horizontal="left" vertical="center"/>
    </xf>
    <xf numFmtId="0" fontId="1" fillId="2" borderId="11" xfId="0" applyFont="1" applyFill="1" applyBorder="1" applyAlignment="1">
      <alignment horizontal="center" vertical="center"/>
    </xf>
    <xf numFmtId="0" fontId="1" fillId="2" borderId="25" xfId="0" applyFont="1" applyFill="1" applyBorder="1" applyAlignment="1">
      <alignment vertical="center"/>
    </xf>
    <xf numFmtId="0" fontId="14" fillId="0" borderId="0" xfId="1" applyNumberFormat="1" applyFont="1" applyBorder="1" applyAlignment="1" applyProtection="1">
      <alignment horizontal="left" vertical="center"/>
      <protection locked="0"/>
    </xf>
    <xf numFmtId="0" fontId="18" fillId="6" borderId="20" xfId="0" applyFont="1" applyFill="1" applyBorder="1" applyAlignment="1">
      <alignment horizontal="left" vertical="center"/>
    </xf>
    <xf numFmtId="0" fontId="18" fillId="6" borderId="4" xfId="0" applyFont="1" applyFill="1" applyBorder="1" applyAlignment="1">
      <alignment horizontal="left" vertical="center"/>
    </xf>
    <xf numFmtId="165" fontId="18" fillId="6" borderId="53" xfId="0" applyNumberFormat="1" applyFont="1" applyFill="1" applyBorder="1" applyAlignment="1">
      <alignment horizontal="center" vertical="center"/>
    </xf>
    <xf numFmtId="0" fontId="18" fillId="6" borderId="1" xfId="0" applyFont="1" applyFill="1" applyBorder="1" applyAlignment="1">
      <alignment horizontal="center" vertical="center"/>
    </xf>
    <xf numFmtId="0" fontId="14" fillId="12" borderId="25" xfId="1" applyNumberFormat="1" applyFont="1" applyFill="1" applyBorder="1" applyAlignment="1" applyProtection="1">
      <alignment horizontal="left" vertical="center"/>
    </xf>
    <xf numFmtId="0" fontId="14" fillId="12" borderId="10" xfId="1" applyNumberFormat="1" applyFont="1" applyFill="1" applyBorder="1" applyAlignment="1" applyProtection="1">
      <alignment horizontal="left" vertical="center"/>
    </xf>
    <xf numFmtId="0" fontId="14" fillId="12" borderId="36" xfId="1" applyNumberFormat="1" applyFont="1" applyFill="1" applyBorder="1" applyAlignment="1" applyProtection="1">
      <alignment horizontal="left" vertical="center"/>
    </xf>
    <xf numFmtId="0" fontId="14" fillId="12" borderId="24" xfId="1" applyNumberFormat="1" applyFont="1" applyFill="1" applyBorder="1" applyAlignment="1" applyProtection="1">
      <alignment horizontal="left" vertical="center"/>
    </xf>
    <xf numFmtId="165" fontId="14" fillId="12" borderId="12" xfId="2" applyNumberFormat="1" applyFont="1" applyFill="1" applyBorder="1" applyAlignment="1" applyProtection="1">
      <alignment horizontal="center" vertical="center"/>
    </xf>
    <xf numFmtId="1" fontId="14" fillId="12" borderId="9" xfId="2" applyNumberFormat="1" applyFont="1" applyFill="1" applyBorder="1" applyAlignment="1" applyProtection="1">
      <alignment horizontal="center" vertical="center"/>
    </xf>
    <xf numFmtId="0" fontId="18" fillId="10" borderId="20" xfId="0" applyFont="1" applyFill="1" applyBorder="1" applyAlignment="1">
      <alignment horizontal="left" vertical="center"/>
    </xf>
    <xf numFmtId="0" fontId="18" fillId="10" borderId="4" xfId="0" applyFont="1" applyFill="1" applyBorder="1" applyAlignment="1">
      <alignment horizontal="left" vertical="center"/>
    </xf>
    <xf numFmtId="165" fontId="18" fillId="10" borderId="53" xfId="0" applyNumberFormat="1" applyFont="1" applyFill="1" applyBorder="1" applyAlignment="1">
      <alignment horizontal="center" vertical="center"/>
    </xf>
    <xf numFmtId="0" fontId="18" fillId="10" borderId="53" xfId="0" applyFont="1" applyFill="1" applyBorder="1" applyAlignment="1">
      <alignment horizontal="center" vertical="center"/>
    </xf>
    <xf numFmtId="0" fontId="14" fillId="2" borderId="0" xfId="0" applyFont="1" applyFill="1" applyAlignment="1">
      <alignment vertical="center"/>
    </xf>
    <xf numFmtId="0" fontId="14" fillId="2" borderId="31" xfId="0" applyFont="1" applyFill="1" applyBorder="1" applyAlignment="1">
      <alignment vertical="center"/>
    </xf>
    <xf numFmtId="165" fontId="10" fillId="3" borderId="53" xfId="0" applyNumberFormat="1" applyFont="1" applyFill="1" applyBorder="1" applyAlignment="1">
      <alignment horizontal="center" vertical="center"/>
    </xf>
    <xf numFmtId="0" fontId="10" fillId="3" borderId="53" xfId="0" applyFont="1" applyFill="1" applyBorder="1" applyAlignment="1">
      <alignment horizontal="center" vertical="center"/>
    </xf>
    <xf numFmtId="0" fontId="1" fillId="2" borderId="46" xfId="0" applyFont="1" applyFill="1" applyBorder="1" applyAlignment="1">
      <alignment horizontal="left" vertical="center"/>
    </xf>
    <xf numFmtId="0" fontId="1" fillId="2" borderId="39" xfId="2" applyNumberFormat="1" applyFont="1" applyFill="1" applyBorder="1" applyAlignment="1" applyProtection="1">
      <alignment horizontal="center" vertical="center" wrapText="1"/>
      <protection locked="0"/>
    </xf>
    <xf numFmtId="0" fontId="1" fillId="2" borderId="45" xfId="2" applyNumberFormat="1" applyFont="1" applyFill="1" applyBorder="1" applyAlignment="1" applyProtection="1">
      <alignment horizontal="center" vertical="center" wrapText="1"/>
      <protection locked="0"/>
    </xf>
    <xf numFmtId="0" fontId="1" fillId="2" borderId="45" xfId="2" applyNumberFormat="1" applyFont="1" applyFill="1" applyBorder="1" applyAlignment="1" applyProtection="1">
      <alignment horizontal="center" vertical="center"/>
      <protection locked="0"/>
    </xf>
    <xf numFmtId="0" fontId="1" fillId="0" borderId="25" xfId="2" applyNumberFormat="1" applyFont="1" applyBorder="1" applyAlignment="1" applyProtection="1">
      <alignment horizontal="center" vertical="center"/>
      <protection locked="0"/>
    </xf>
    <xf numFmtId="0" fontId="14" fillId="0" borderId="36" xfId="1" applyNumberFormat="1" applyFont="1" applyBorder="1" applyAlignment="1" applyProtection="1">
      <alignment horizontal="left" vertical="center"/>
      <protection locked="0"/>
    </xf>
    <xf numFmtId="0" fontId="14" fillId="0" borderId="48" xfId="1" applyNumberFormat="1" applyFont="1" applyBorder="1" applyAlignment="1" applyProtection="1">
      <alignment horizontal="left" vertical="center"/>
      <protection locked="0"/>
    </xf>
    <xf numFmtId="1" fontId="14" fillId="11" borderId="22" xfId="1" applyNumberFormat="1" applyFont="1" applyFill="1" applyBorder="1" applyAlignment="1" applyProtection="1">
      <alignment horizontal="center" vertical="center"/>
    </xf>
    <xf numFmtId="0" fontId="14" fillId="0" borderId="49" xfId="1" applyNumberFormat="1" applyFont="1" applyBorder="1" applyAlignment="1" applyProtection="1">
      <alignment horizontal="left" vertical="center"/>
      <protection locked="0"/>
    </xf>
    <xf numFmtId="0" fontId="14" fillId="0" borderId="10" xfId="1" applyNumberFormat="1" applyFont="1" applyBorder="1" applyAlignment="1" applyProtection="1">
      <alignment horizontal="left" vertical="center"/>
      <protection locked="0"/>
    </xf>
    <xf numFmtId="0" fontId="19" fillId="2" borderId="0" xfId="2" applyNumberFormat="1" applyFont="1" applyFill="1" applyAlignment="1" applyProtection="1">
      <alignment wrapText="1"/>
    </xf>
    <xf numFmtId="0" fontId="20" fillId="3" borderId="41" xfId="2" applyNumberFormat="1" applyFont="1" applyFill="1" applyBorder="1" applyAlignment="1" applyProtection="1">
      <alignment horizontal="center" vertical="center" wrapText="1"/>
    </xf>
    <xf numFmtId="0" fontId="20" fillId="3" borderId="7" xfId="2" applyNumberFormat="1" applyFont="1" applyFill="1" applyBorder="1" applyAlignment="1" applyProtection="1">
      <alignment horizontal="center" vertical="center" wrapText="1"/>
    </xf>
    <xf numFmtId="0" fontId="20" fillId="3" borderId="8" xfId="2" applyNumberFormat="1" applyFont="1" applyFill="1" applyBorder="1" applyAlignment="1" applyProtection="1">
      <alignment horizontal="center" vertical="center" wrapText="1"/>
    </xf>
    <xf numFmtId="0" fontId="20" fillId="3" borderId="43" xfId="2" applyNumberFormat="1" applyFont="1" applyFill="1" applyBorder="1" applyAlignment="1" applyProtection="1">
      <alignment horizontal="center" vertical="center" wrapText="1"/>
    </xf>
    <xf numFmtId="0" fontId="20" fillId="3" borderId="44" xfId="2" applyNumberFormat="1" applyFont="1" applyFill="1" applyBorder="1" applyAlignment="1" applyProtection="1">
      <alignment horizontal="center" vertical="center" wrapText="1"/>
    </xf>
    <xf numFmtId="1" fontId="21" fillId="2" borderId="45" xfId="2" applyNumberFormat="1" applyFont="1" applyFill="1" applyBorder="1" applyAlignment="1" applyProtection="1">
      <alignment horizontal="center" vertical="center" wrapText="1"/>
    </xf>
    <xf numFmtId="1" fontId="21" fillId="2" borderId="46" xfId="2" applyNumberFormat="1" applyFont="1" applyFill="1" applyBorder="1" applyAlignment="1" applyProtection="1">
      <alignment horizontal="center" vertical="center" wrapText="1"/>
    </xf>
    <xf numFmtId="0" fontId="21" fillId="2" borderId="47" xfId="2" applyNumberFormat="1" applyFont="1" applyFill="1" applyBorder="1" applyAlignment="1" applyProtection="1">
      <alignment horizontal="center" vertical="center" wrapText="1"/>
    </xf>
    <xf numFmtId="0" fontId="19" fillId="2" borderId="11" xfId="2" applyNumberFormat="1" applyFont="1" applyFill="1" applyBorder="1" applyAlignment="1" applyProtection="1">
      <alignment horizontal="center" vertical="center" wrapText="1"/>
      <protection locked="0"/>
    </xf>
    <xf numFmtId="0" fontId="19" fillId="2" borderId="11" xfId="2" applyNumberFormat="1" applyFont="1" applyFill="1" applyBorder="1" applyAlignment="1" applyProtection="1">
      <alignment horizontal="left" vertical="center" wrapText="1"/>
      <protection locked="0"/>
    </xf>
    <xf numFmtId="0" fontId="19" fillId="2" borderId="11" xfId="2" applyNumberFormat="1" applyFont="1" applyFill="1" applyBorder="1" applyAlignment="1" applyProtection="1">
      <alignment horizontal="left" vertical="center"/>
      <protection locked="0"/>
    </xf>
    <xf numFmtId="0" fontId="19" fillId="2" borderId="11" xfId="2" applyNumberFormat="1" applyFont="1" applyFill="1" applyBorder="1" applyAlignment="1" applyProtection="1">
      <alignment horizontal="center" vertical="center"/>
      <protection locked="0"/>
    </xf>
    <xf numFmtId="0" fontId="19" fillId="2" borderId="25" xfId="2" applyNumberFormat="1" applyFont="1" applyFill="1" applyBorder="1" applyAlignment="1" applyProtection="1">
      <alignment vertical="center"/>
      <protection locked="0"/>
    </xf>
    <xf numFmtId="1" fontId="22" fillId="0" borderId="11" xfId="1" applyNumberFormat="1" applyFont="1" applyBorder="1" applyAlignment="1" applyProtection="1">
      <alignment horizontal="center" vertical="center"/>
      <protection locked="0"/>
    </xf>
    <xf numFmtId="0" fontId="23" fillId="0" borderId="11" xfId="2" applyNumberFormat="1" applyFont="1" applyBorder="1" applyAlignment="1" applyProtection="1">
      <alignment horizontal="center" vertical="center"/>
      <protection locked="0"/>
    </xf>
    <xf numFmtId="0" fontId="19" fillId="0" borderId="10" xfId="2" applyNumberFormat="1" applyFont="1" applyBorder="1" applyAlignment="1" applyProtection="1">
      <alignment horizontal="center" vertical="center"/>
      <protection locked="0"/>
    </xf>
    <xf numFmtId="0" fontId="19" fillId="0" borderId="38" xfId="2" applyNumberFormat="1" applyFont="1" applyBorder="1" applyAlignment="1" applyProtection="1">
      <alignment horizontal="center" vertical="center"/>
      <protection locked="0"/>
    </xf>
    <xf numFmtId="0" fontId="22" fillId="0" borderId="27" xfId="1" applyNumberFormat="1" applyFont="1" applyBorder="1" applyAlignment="1" applyProtection="1">
      <alignment horizontal="center" vertical="center"/>
      <protection locked="0"/>
    </xf>
    <xf numFmtId="1" fontId="22" fillId="7" borderId="27" xfId="1" applyNumberFormat="1" applyFont="1" applyFill="1" applyBorder="1" applyAlignment="1" applyProtection="1">
      <alignment horizontal="center" vertical="center"/>
    </xf>
    <xf numFmtId="0" fontId="19" fillId="7" borderId="10" xfId="2" applyNumberFormat="1" applyFont="1" applyFill="1" applyBorder="1" applyAlignment="1" applyProtection="1">
      <alignment horizontal="center" vertical="center"/>
    </xf>
    <xf numFmtId="0" fontId="19" fillId="0" borderId="46" xfId="2" applyNumberFormat="1" applyFont="1" applyBorder="1" applyAlignment="1" applyProtection="1">
      <alignment horizontal="center" vertical="center"/>
      <protection locked="0"/>
    </xf>
    <xf numFmtId="0" fontId="19" fillId="7" borderId="23" xfId="2" applyNumberFormat="1" applyFont="1" applyFill="1" applyBorder="1" applyAlignment="1" applyProtection="1">
      <alignment horizontal="center" vertical="center"/>
    </xf>
    <xf numFmtId="0" fontId="23" fillId="7" borderId="48" xfId="2" applyNumberFormat="1" applyFont="1" applyFill="1" applyBorder="1" applyAlignment="1" applyProtection="1">
      <alignment horizontal="center" vertical="center"/>
    </xf>
    <xf numFmtId="0" fontId="22" fillId="0" borderId="22" xfId="1" applyNumberFormat="1" applyFont="1" applyBorder="1" applyAlignment="1" applyProtection="1">
      <alignment horizontal="left" vertical="center"/>
      <protection locked="0"/>
    </xf>
    <xf numFmtId="0" fontId="22" fillId="0" borderId="24" xfId="1" applyNumberFormat="1" applyFont="1" applyBorder="1" applyAlignment="1" applyProtection="1">
      <alignment horizontal="left" vertical="center"/>
      <protection locked="0"/>
    </xf>
    <xf numFmtId="165" fontId="22" fillId="8" borderId="36" xfId="2" applyNumberFormat="1" applyFont="1" applyFill="1" applyBorder="1" applyAlignment="1" applyProtection="1">
      <alignment horizontal="center" vertical="center"/>
    </xf>
    <xf numFmtId="0" fontId="19" fillId="8" borderId="21" xfId="2" applyNumberFormat="1" applyFont="1" applyFill="1" applyBorder="1" applyAlignment="1" applyProtection="1">
      <alignment horizontal="center" vertical="center"/>
    </xf>
    <xf numFmtId="0" fontId="22" fillId="0" borderId="43" xfId="1" applyNumberFormat="1" applyFont="1" applyBorder="1" applyAlignment="1" applyProtection="1">
      <alignment horizontal="center" vertical="center"/>
      <protection locked="0"/>
    </xf>
    <xf numFmtId="0" fontId="22" fillId="0" borderId="25" xfId="1" applyNumberFormat="1" applyFont="1" applyBorder="1" applyAlignment="1" applyProtection="1">
      <alignment horizontal="left" vertical="center"/>
      <protection locked="0"/>
    </xf>
    <xf numFmtId="0" fontId="19" fillId="8" borderId="9" xfId="2" applyNumberFormat="1" applyFont="1" applyFill="1" applyBorder="1" applyAlignment="1" applyProtection="1">
      <alignment horizontal="center" vertical="center"/>
    </xf>
    <xf numFmtId="0" fontId="19" fillId="2" borderId="46" xfId="2" applyNumberFormat="1" applyFont="1" applyFill="1" applyBorder="1" applyAlignment="1" applyProtection="1">
      <alignment horizontal="left" vertical="center" wrapText="1"/>
      <protection locked="0"/>
    </xf>
    <xf numFmtId="0" fontId="19" fillId="2" borderId="46" xfId="2" applyNumberFormat="1" applyFont="1" applyFill="1" applyBorder="1" applyAlignment="1" applyProtection="1">
      <alignment horizontal="left" vertical="center"/>
      <protection locked="0"/>
    </xf>
    <xf numFmtId="0" fontId="19" fillId="2" borderId="34" xfId="2" applyNumberFormat="1" applyFont="1" applyFill="1" applyBorder="1" applyAlignment="1" applyProtection="1">
      <alignment vertical="center"/>
      <protection locked="0"/>
    </xf>
    <xf numFmtId="0" fontId="23" fillId="0" borderId="46" xfId="2" applyNumberFormat="1" applyFont="1" applyBorder="1" applyAlignment="1" applyProtection="1">
      <alignment horizontal="center" vertical="center"/>
      <protection locked="0"/>
    </xf>
    <xf numFmtId="0" fontId="19" fillId="0" borderId="22" xfId="2" applyNumberFormat="1" applyFont="1" applyBorder="1" applyAlignment="1" applyProtection="1">
      <alignment horizontal="center" vertical="center"/>
      <protection locked="0"/>
    </xf>
    <xf numFmtId="0" fontId="19" fillId="9" borderId="39" xfId="2" applyNumberFormat="1" applyFont="1" applyFill="1" applyBorder="1" applyAlignment="1" applyProtection="1">
      <alignment horizontal="center" vertical="center" wrapText="1"/>
    </xf>
    <xf numFmtId="0" fontId="19" fillId="9" borderId="10" xfId="2" applyNumberFormat="1" applyFont="1" applyFill="1" applyBorder="1" applyAlignment="1" applyProtection="1">
      <alignment horizontal="center" vertical="center" wrapText="1"/>
    </xf>
    <xf numFmtId="0" fontId="19" fillId="9" borderId="11" xfId="2" applyNumberFormat="1" applyFont="1" applyFill="1" applyBorder="1" applyAlignment="1" applyProtection="1">
      <alignment horizontal="center" vertical="center" wrapText="1"/>
    </xf>
    <xf numFmtId="0" fontId="19" fillId="9" borderId="46" xfId="2" applyNumberFormat="1" applyFont="1" applyFill="1" applyBorder="1" applyAlignment="1" applyProtection="1">
      <alignment horizontal="left" vertical="center" wrapText="1"/>
    </xf>
    <xf numFmtId="0" fontId="19" fillId="9" borderId="11" xfId="2" applyNumberFormat="1" applyFont="1" applyFill="1" applyBorder="1" applyAlignment="1" applyProtection="1">
      <alignment horizontal="left" vertical="center"/>
    </xf>
    <xf numFmtId="0" fontId="19" fillId="9" borderId="45" xfId="2" applyNumberFormat="1" applyFont="1" applyFill="1" applyBorder="1" applyAlignment="1" applyProtection="1">
      <alignment horizontal="center" vertical="center"/>
    </xf>
    <xf numFmtId="0" fontId="19" fillId="9" borderId="25" xfId="2" applyNumberFormat="1" applyFont="1" applyFill="1" applyBorder="1" applyAlignment="1" applyProtection="1">
      <alignment vertical="center"/>
    </xf>
    <xf numFmtId="1" fontId="22" fillId="9" borderId="11" xfId="1" applyNumberFormat="1" applyFont="1" applyFill="1" applyBorder="1" applyAlignment="1" applyProtection="1">
      <alignment horizontal="center" vertical="center"/>
    </xf>
    <xf numFmtId="165" fontId="23" fillId="9" borderId="11" xfId="2" applyNumberFormat="1" applyFont="1" applyFill="1" applyBorder="1" applyAlignment="1" applyProtection="1">
      <alignment horizontal="center" vertical="center"/>
    </xf>
    <xf numFmtId="0" fontId="19" fillId="9" borderId="10" xfId="2" applyNumberFormat="1" applyFont="1" applyFill="1" applyBorder="1" applyAlignment="1" applyProtection="1">
      <alignment horizontal="center" vertical="center"/>
    </xf>
    <xf numFmtId="0" fontId="22" fillId="9" borderId="43" xfId="1" applyNumberFormat="1" applyFont="1" applyFill="1" applyBorder="1" applyAlignment="1" applyProtection="1">
      <alignment horizontal="center" vertical="center"/>
    </xf>
    <xf numFmtId="0" fontId="22" fillId="9" borderId="36" xfId="1" applyNumberFormat="1" applyFont="1" applyFill="1" applyBorder="1" applyAlignment="1" applyProtection="1">
      <alignment horizontal="center" vertical="center"/>
    </xf>
    <xf numFmtId="0" fontId="22" fillId="9" borderId="48" xfId="1" applyNumberFormat="1" applyFont="1" applyFill="1" applyBorder="1" applyAlignment="1" applyProtection="1">
      <alignment horizontal="left" vertical="center"/>
    </xf>
    <xf numFmtId="0" fontId="22" fillId="9" borderId="22" xfId="1" applyNumberFormat="1" applyFont="1" applyFill="1" applyBorder="1" applyAlignment="1" applyProtection="1">
      <alignment horizontal="center" vertical="center"/>
    </xf>
    <xf numFmtId="0" fontId="19" fillId="9" borderId="22" xfId="2" applyNumberFormat="1" applyFont="1" applyFill="1" applyBorder="1" applyAlignment="1" applyProtection="1">
      <alignment horizontal="center" vertical="center"/>
    </xf>
    <xf numFmtId="0" fontId="19" fillId="9" borderId="11" xfId="2" applyNumberFormat="1" applyFont="1" applyFill="1" applyBorder="1" applyAlignment="1" applyProtection="1">
      <alignment horizontal="center" vertical="center"/>
    </xf>
    <xf numFmtId="0" fontId="19" fillId="9" borderId="23" xfId="2" applyNumberFormat="1" applyFont="1" applyFill="1" applyBorder="1" applyAlignment="1" applyProtection="1">
      <alignment horizontal="center" vertical="center"/>
    </xf>
    <xf numFmtId="0" fontId="23" fillId="9" borderId="24" xfId="2" applyNumberFormat="1" applyFont="1" applyFill="1" applyBorder="1" applyAlignment="1" applyProtection="1">
      <alignment horizontal="center" vertical="center"/>
    </xf>
    <xf numFmtId="0" fontId="22" fillId="9" borderId="49" xfId="1" applyNumberFormat="1" applyFont="1" applyFill="1" applyBorder="1" applyAlignment="1" applyProtection="1">
      <alignment horizontal="left" vertical="center"/>
    </xf>
    <xf numFmtId="0" fontId="22" fillId="9" borderId="25" xfId="1" applyNumberFormat="1" applyFont="1" applyFill="1" applyBorder="1" applyAlignment="1" applyProtection="1">
      <alignment horizontal="left" vertical="center"/>
    </xf>
    <xf numFmtId="0" fontId="22" fillId="9" borderId="10" xfId="1" applyNumberFormat="1" applyFont="1" applyFill="1" applyBorder="1" applyAlignment="1" applyProtection="1">
      <alignment horizontal="left" vertical="center"/>
    </xf>
    <xf numFmtId="0" fontId="22" fillId="9" borderId="36" xfId="1" applyNumberFormat="1" applyFont="1" applyFill="1" applyBorder="1" applyAlignment="1" applyProtection="1">
      <alignment horizontal="left" vertical="center"/>
    </xf>
    <xf numFmtId="0" fontId="22" fillId="9" borderId="24" xfId="1" applyNumberFormat="1" applyFont="1" applyFill="1" applyBorder="1" applyAlignment="1" applyProtection="1">
      <alignment horizontal="left" vertical="center"/>
    </xf>
    <xf numFmtId="165" fontId="22" fillId="9" borderId="12" xfId="2" applyNumberFormat="1" applyFont="1" applyFill="1" applyBorder="1" applyAlignment="1" applyProtection="1">
      <alignment horizontal="center" vertical="center"/>
    </xf>
    <xf numFmtId="1" fontId="22" fillId="9" borderId="9" xfId="2" applyNumberFormat="1" applyFont="1" applyFill="1" applyBorder="1" applyAlignment="1" applyProtection="1">
      <alignment horizontal="center" vertical="center"/>
    </xf>
    <xf numFmtId="0" fontId="22" fillId="2" borderId="11" xfId="0" applyFont="1" applyFill="1" applyBorder="1" applyAlignment="1">
      <alignment vertical="center"/>
    </xf>
    <xf numFmtId="0" fontId="19" fillId="2" borderId="11" xfId="0" applyFont="1" applyFill="1" applyBorder="1" applyAlignment="1">
      <alignment horizontal="left" vertical="center"/>
    </xf>
    <xf numFmtId="0" fontId="19" fillId="2" borderId="11" xfId="0" applyFont="1" applyFill="1" applyBorder="1" applyAlignment="1">
      <alignment horizontal="center" vertical="center"/>
    </xf>
    <xf numFmtId="0" fontId="19" fillId="2" borderId="25" xfId="0" applyFont="1" applyFill="1" applyBorder="1" applyAlignment="1">
      <alignment vertical="center"/>
    </xf>
    <xf numFmtId="0" fontId="22" fillId="0" borderId="11" xfId="0" applyFont="1" applyBorder="1" applyAlignment="1">
      <alignment horizontal="center" vertical="center"/>
    </xf>
    <xf numFmtId="0" fontId="23" fillId="0" borderId="11" xfId="0" applyFont="1" applyBorder="1" applyAlignment="1">
      <alignment horizontal="center" vertical="center"/>
    </xf>
    <xf numFmtId="0" fontId="19" fillId="0" borderId="10" xfId="0" applyFont="1" applyBorder="1" applyAlignment="1">
      <alignment horizontal="center" vertical="center"/>
    </xf>
    <xf numFmtId="0" fontId="19" fillId="0" borderId="38" xfId="0" applyFont="1" applyBorder="1" applyAlignment="1">
      <alignment horizontal="center" vertical="center"/>
    </xf>
    <xf numFmtId="0" fontId="22" fillId="0" borderId="0" xfId="1" applyNumberFormat="1" applyFont="1" applyBorder="1" applyAlignment="1" applyProtection="1">
      <alignment horizontal="left" vertical="center"/>
      <protection locked="0"/>
    </xf>
    <xf numFmtId="0" fontId="19" fillId="2" borderId="44" xfId="2" applyNumberFormat="1" applyFont="1" applyFill="1" applyBorder="1" applyAlignment="1" applyProtection="1">
      <alignment horizontal="center" vertical="center" wrapText="1"/>
      <protection locked="0"/>
    </xf>
    <xf numFmtId="0" fontId="24" fillId="6" borderId="50" xfId="0" applyFont="1" applyFill="1" applyBorder="1" applyAlignment="1">
      <alignment vertical="center"/>
    </xf>
    <xf numFmtId="0" fontId="24" fillId="6" borderId="51" xfId="0" applyFont="1" applyFill="1" applyBorder="1" applyAlignment="1">
      <alignment horizontal="center" vertical="center"/>
    </xf>
    <xf numFmtId="0" fontId="24" fillId="6" borderId="51" xfId="0" applyFont="1" applyFill="1" applyBorder="1" applyAlignment="1">
      <alignment vertical="center"/>
    </xf>
    <xf numFmtId="0" fontId="24" fillId="6" borderId="50" xfId="0" applyFont="1" applyFill="1" applyBorder="1" applyAlignment="1">
      <alignment horizontal="left" vertical="center"/>
    </xf>
    <xf numFmtId="0" fontId="24" fillId="6" borderId="20" xfId="0" applyFont="1" applyFill="1" applyBorder="1" applyAlignment="1">
      <alignment horizontal="center" vertical="center"/>
    </xf>
    <xf numFmtId="0" fontId="24" fillId="6" borderId="20" xfId="0" applyFont="1" applyFill="1" applyBorder="1" applyAlignment="1">
      <alignment horizontal="left" vertical="center"/>
    </xf>
    <xf numFmtId="165" fontId="20" fillId="6" borderId="3" xfId="0" applyNumberFormat="1" applyFont="1" applyFill="1" applyBorder="1" applyAlignment="1">
      <alignment horizontal="center" vertical="center"/>
    </xf>
    <xf numFmtId="0" fontId="24" fillId="6" borderId="50" xfId="0" applyFont="1" applyFill="1" applyBorder="1" applyAlignment="1">
      <alignment horizontal="center" vertical="center"/>
    </xf>
    <xf numFmtId="0" fontId="24" fillId="6" borderId="52" xfId="0" applyFont="1" applyFill="1" applyBorder="1" applyAlignment="1">
      <alignment horizontal="center" vertical="center"/>
    </xf>
    <xf numFmtId="0" fontId="24" fillId="6" borderId="53" xfId="0" applyFont="1" applyFill="1" applyBorder="1" applyAlignment="1">
      <alignment horizontal="left" vertical="center"/>
    </xf>
    <xf numFmtId="0" fontId="24" fillId="6" borderId="3" xfId="0" applyFont="1" applyFill="1" applyBorder="1" applyAlignment="1">
      <alignment horizontal="center" vertical="center"/>
    </xf>
    <xf numFmtId="0" fontId="24" fillId="6" borderId="52" xfId="0" applyFont="1" applyFill="1" applyBorder="1" applyAlignment="1">
      <alignment horizontal="left" vertical="center"/>
    </xf>
    <xf numFmtId="0" fontId="24" fillId="6" borderId="4" xfId="0" applyFont="1" applyFill="1" applyBorder="1" applyAlignment="1">
      <alignment horizontal="left" vertical="center"/>
    </xf>
    <xf numFmtId="165" fontId="24" fillId="6" borderId="53" xfId="0" applyNumberFormat="1" applyFont="1" applyFill="1" applyBorder="1" applyAlignment="1">
      <alignment horizontal="center" vertical="center"/>
    </xf>
    <xf numFmtId="0" fontId="24" fillId="6" borderId="1" xfId="0" applyFont="1" applyFill="1" applyBorder="1" applyAlignment="1">
      <alignment horizontal="center" vertical="center"/>
    </xf>
    <xf numFmtId="1" fontId="22" fillId="11" borderId="27" xfId="1" applyNumberFormat="1" applyFont="1" applyFill="1" applyBorder="1" applyAlignment="1" applyProtection="1">
      <alignment horizontal="center" vertical="center"/>
    </xf>
    <xf numFmtId="0" fontId="19" fillId="11" borderId="22" xfId="2" applyNumberFormat="1" applyFont="1" applyFill="1" applyBorder="1" applyAlignment="1" applyProtection="1">
      <alignment horizontal="center" vertical="center"/>
    </xf>
    <xf numFmtId="0" fontId="19" fillId="11" borderId="23" xfId="2" applyNumberFormat="1" applyFont="1" applyFill="1" applyBorder="1" applyAlignment="1" applyProtection="1">
      <alignment horizontal="center" vertical="center"/>
    </xf>
    <xf numFmtId="0" fontId="23" fillId="11" borderId="48" xfId="2" applyNumberFormat="1" applyFont="1" applyFill="1" applyBorder="1" applyAlignment="1" applyProtection="1">
      <alignment horizontal="center" vertical="center"/>
    </xf>
    <xf numFmtId="0" fontId="22" fillId="0" borderId="28" xfId="1" applyNumberFormat="1" applyFont="1" applyBorder="1" applyAlignment="1" applyProtection="1">
      <alignment horizontal="left" vertical="center"/>
      <protection locked="0"/>
    </xf>
    <xf numFmtId="0" fontId="19" fillId="2" borderId="34" xfId="0" applyFont="1" applyFill="1" applyBorder="1" applyAlignment="1">
      <alignment vertical="center"/>
    </xf>
    <xf numFmtId="0" fontId="23" fillId="0" borderId="46" xfId="0" applyFont="1" applyBorder="1" applyAlignment="1">
      <alignment horizontal="center" vertical="center"/>
    </xf>
    <xf numFmtId="0" fontId="19" fillId="0" borderId="22" xfId="0" applyFont="1" applyBorder="1" applyAlignment="1">
      <alignment horizontal="center" vertical="center"/>
    </xf>
    <xf numFmtId="0" fontId="19" fillId="2" borderId="23" xfId="2" applyNumberFormat="1" applyFont="1" applyFill="1" applyBorder="1" applyAlignment="1" applyProtection="1">
      <alignment horizontal="center" vertical="center" wrapText="1"/>
      <protection locked="0"/>
    </xf>
    <xf numFmtId="0" fontId="19" fillId="0" borderId="37" xfId="0" applyFont="1" applyBorder="1" applyAlignment="1">
      <alignment horizontal="center" vertical="center"/>
    </xf>
    <xf numFmtId="0" fontId="19" fillId="2" borderId="23" xfId="2" applyNumberFormat="1" applyFont="1" applyFill="1" applyBorder="1" applyAlignment="1" applyProtection="1">
      <alignment horizontal="left" vertical="center" wrapText="1"/>
      <protection locked="0"/>
    </xf>
    <xf numFmtId="0" fontId="25" fillId="2" borderId="11" xfId="0" applyFont="1" applyFill="1" applyBorder="1" applyAlignment="1">
      <alignment horizontal="left" vertical="center"/>
    </xf>
    <xf numFmtId="0" fontId="19" fillId="0" borderId="37" xfId="2" applyNumberFormat="1" applyFont="1" applyBorder="1" applyAlignment="1" applyProtection="1">
      <alignment horizontal="center" vertical="center"/>
      <protection locked="0"/>
    </xf>
    <xf numFmtId="0" fontId="19" fillId="12" borderId="38" xfId="2" applyNumberFormat="1" applyFont="1" applyFill="1" applyBorder="1" applyAlignment="1" applyProtection="1">
      <alignment horizontal="center" vertical="center" wrapText="1"/>
    </xf>
    <xf numFmtId="0" fontId="19" fillId="12" borderId="10" xfId="2" applyNumberFormat="1" applyFont="1" applyFill="1" applyBorder="1" applyAlignment="1" applyProtection="1">
      <alignment horizontal="center" vertical="center" wrapText="1"/>
    </xf>
    <xf numFmtId="0" fontId="19" fillId="12" borderId="11" xfId="2" applyNumberFormat="1" applyFont="1" applyFill="1" applyBorder="1" applyAlignment="1" applyProtection="1">
      <alignment horizontal="center" vertical="center" wrapText="1"/>
    </xf>
    <xf numFmtId="0" fontId="19" fillId="12" borderId="46" xfId="2" applyNumberFormat="1" applyFont="1" applyFill="1" applyBorder="1" applyAlignment="1" applyProtection="1">
      <alignment horizontal="left" vertical="center" wrapText="1"/>
    </xf>
    <xf numFmtId="0" fontId="19" fillId="12" borderId="45" xfId="2" applyNumberFormat="1" applyFont="1" applyFill="1" applyBorder="1" applyAlignment="1" applyProtection="1">
      <alignment horizontal="left" vertical="center"/>
    </xf>
    <xf numFmtId="0" fontId="19" fillId="12" borderId="45" xfId="2" applyNumberFormat="1" applyFont="1" applyFill="1" applyBorder="1" applyAlignment="1" applyProtection="1">
      <alignment vertical="center"/>
    </xf>
    <xf numFmtId="0" fontId="19" fillId="12" borderId="34" xfId="2" applyNumberFormat="1" applyFont="1" applyFill="1" applyBorder="1" applyAlignment="1" applyProtection="1">
      <alignment vertical="center"/>
    </xf>
    <xf numFmtId="1" fontId="22" fillId="12" borderId="11" xfId="1" applyNumberFormat="1" applyFont="1" applyFill="1" applyBorder="1" applyAlignment="1" applyProtection="1">
      <alignment horizontal="center" vertical="center"/>
    </xf>
    <xf numFmtId="0" fontId="19" fillId="12" borderId="11" xfId="2" applyNumberFormat="1" applyFont="1" applyFill="1" applyBorder="1" applyAlignment="1" applyProtection="1">
      <alignment horizontal="left" vertical="center"/>
    </xf>
    <xf numFmtId="165" fontId="23" fillId="12" borderId="46" xfId="2" applyNumberFormat="1" applyFont="1" applyFill="1" applyBorder="1" applyAlignment="1" applyProtection="1">
      <alignment horizontal="center" vertical="center"/>
    </xf>
    <xf numFmtId="0" fontId="19" fillId="12" borderId="10" xfId="2" applyNumberFormat="1" applyFont="1" applyFill="1" applyBorder="1" applyAlignment="1" applyProtection="1">
      <alignment horizontal="center" vertical="center"/>
    </xf>
    <xf numFmtId="0" fontId="22" fillId="12" borderId="43" xfId="1" applyNumberFormat="1" applyFont="1" applyFill="1" applyBorder="1" applyAlignment="1" applyProtection="1">
      <alignment horizontal="center" vertical="center"/>
    </xf>
    <xf numFmtId="0" fontId="22" fillId="12" borderId="36" xfId="1" applyNumberFormat="1" applyFont="1" applyFill="1" applyBorder="1" applyAlignment="1" applyProtection="1">
      <alignment horizontal="center" vertical="center"/>
    </xf>
    <xf numFmtId="0" fontId="22" fillId="12" borderId="48" xfId="1" applyNumberFormat="1" applyFont="1" applyFill="1" applyBorder="1" applyAlignment="1" applyProtection="1">
      <alignment horizontal="left" vertical="center"/>
    </xf>
    <xf numFmtId="0" fontId="22" fillId="12" borderId="22" xfId="1" applyNumberFormat="1" applyFont="1" applyFill="1" applyBorder="1" applyAlignment="1" applyProtection="1">
      <alignment horizontal="center" vertical="center"/>
    </xf>
    <xf numFmtId="0" fontId="19" fillId="12" borderId="22" xfId="2" applyNumberFormat="1" applyFont="1" applyFill="1" applyBorder="1" applyAlignment="1" applyProtection="1">
      <alignment horizontal="center" vertical="center"/>
    </xf>
    <xf numFmtId="0" fontId="19" fillId="12" borderId="11" xfId="2" applyNumberFormat="1" applyFont="1" applyFill="1" applyBorder="1" applyAlignment="1" applyProtection="1">
      <alignment horizontal="center" vertical="center"/>
    </xf>
    <xf numFmtId="0" fontId="19" fillId="12" borderId="23" xfId="2" applyNumberFormat="1" applyFont="1" applyFill="1" applyBorder="1" applyAlignment="1" applyProtection="1">
      <alignment horizontal="center" vertical="center"/>
    </xf>
    <xf numFmtId="0" fontId="23" fillId="12" borderId="24" xfId="2" applyNumberFormat="1" applyFont="1" applyFill="1" applyBorder="1" applyAlignment="1" applyProtection="1">
      <alignment horizontal="center" vertical="center"/>
    </xf>
    <xf numFmtId="0" fontId="22" fillId="12" borderId="49" xfId="1" applyNumberFormat="1" applyFont="1" applyFill="1" applyBorder="1" applyAlignment="1" applyProtection="1">
      <alignment horizontal="left" vertical="center"/>
    </xf>
    <xf numFmtId="0" fontId="22" fillId="12" borderId="25" xfId="1" applyNumberFormat="1" applyFont="1" applyFill="1" applyBorder="1" applyAlignment="1" applyProtection="1">
      <alignment horizontal="left" vertical="center"/>
    </xf>
    <xf numFmtId="0" fontId="22" fillId="12" borderId="10" xfId="1" applyNumberFormat="1" applyFont="1" applyFill="1" applyBorder="1" applyAlignment="1" applyProtection="1">
      <alignment horizontal="left" vertical="center"/>
    </xf>
    <xf numFmtId="0" fontId="22" fillId="12" borderId="36" xfId="1" applyNumberFormat="1" applyFont="1" applyFill="1" applyBorder="1" applyAlignment="1" applyProtection="1">
      <alignment horizontal="left" vertical="center"/>
    </xf>
    <xf numFmtId="0" fontId="22" fillId="12" borderId="24" xfId="1" applyNumberFormat="1" applyFont="1" applyFill="1" applyBorder="1" applyAlignment="1" applyProtection="1">
      <alignment horizontal="left" vertical="center"/>
    </xf>
    <xf numFmtId="165" fontId="22" fillId="12" borderId="12" xfId="2" applyNumberFormat="1" applyFont="1" applyFill="1" applyBorder="1" applyAlignment="1" applyProtection="1">
      <alignment horizontal="center" vertical="center"/>
    </xf>
    <xf numFmtId="1" fontId="22" fillId="12" borderId="9" xfId="2" applyNumberFormat="1" applyFont="1" applyFill="1" applyBorder="1" applyAlignment="1" applyProtection="1">
      <alignment horizontal="center" vertical="center"/>
    </xf>
    <xf numFmtId="0" fontId="19" fillId="12" borderId="45" xfId="2" applyNumberFormat="1" applyFont="1" applyFill="1" applyBorder="1" applyAlignment="1" applyProtection="1">
      <alignment horizontal="center" vertical="center"/>
    </xf>
    <xf numFmtId="0" fontId="24" fillId="10" borderId="50" xfId="0" applyFont="1" applyFill="1" applyBorder="1" applyAlignment="1">
      <alignment vertical="center"/>
    </xf>
    <xf numFmtId="0" fontId="24" fillId="10" borderId="20" xfId="0" applyFont="1" applyFill="1" applyBorder="1" applyAlignment="1">
      <alignment vertical="center"/>
    </xf>
    <xf numFmtId="0" fontId="24" fillId="10" borderId="3" xfId="0" applyFont="1" applyFill="1" applyBorder="1" applyAlignment="1">
      <alignment horizontal="center" vertical="center"/>
    </xf>
    <xf numFmtId="0" fontId="24" fillId="10" borderId="51" xfId="0" applyFont="1" applyFill="1" applyBorder="1" applyAlignment="1">
      <alignment horizontal="center" vertical="center"/>
    </xf>
    <xf numFmtId="0" fontId="24" fillId="10" borderId="51" xfId="0" applyFont="1" applyFill="1" applyBorder="1" applyAlignment="1">
      <alignment vertical="center"/>
    </xf>
    <xf numFmtId="0" fontId="24" fillId="10" borderId="50" xfId="0" applyFont="1" applyFill="1" applyBorder="1" applyAlignment="1">
      <alignment horizontal="left" vertical="center"/>
    </xf>
    <xf numFmtId="0" fontId="24" fillId="10" borderId="50" xfId="0" applyFont="1" applyFill="1" applyBorder="1" applyAlignment="1">
      <alignment horizontal="center" vertical="center"/>
    </xf>
    <xf numFmtId="0" fontId="24" fillId="10" borderId="20" xfId="0" applyFont="1" applyFill="1" applyBorder="1" applyAlignment="1">
      <alignment horizontal="left" vertical="center"/>
    </xf>
    <xf numFmtId="165" fontId="20" fillId="10" borderId="20" xfId="0" applyNumberFormat="1" applyFont="1" applyFill="1" applyBorder="1" applyAlignment="1">
      <alignment horizontal="center" vertical="center"/>
    </xf>
    <xf numFmtId="165" fontId="24" fillId="10" borderId="50" xfId="0" applyNumberFormat="1" applyFont="1" applyFill="1" applyBorder="1" applyAlignment="1">
      <alignment horizontal="center" vertical="center"/>
    </xf>
    <xf numFmtId="0" fontId="24" fillId="10" borderId="53" xfId="0" applyFont="1" applyFill="1" applyBorder="1" applyAlignment="1">
      <alignment horizontal="left" vertical="center"/>
    </xf>
    <xf numFmtId="0" fontId="24" fillId="10" borderId="20" xfId="0" applyFont="1" applyFill="1" applyBorder="1" applyAlignment="1">
      <alignment horizontal="center" vertical="center"/>
    </xf>
    <xf numFmtId="0" fontId="24" fillId="10" borderId="52" xfId="0" applyFont="1" applyFill="1" applyBorder="1" applyAlignment="1">
      <alignment horizontal="left" vertical="center"/>
    </xf>
    <xf numFmtId="0" fontId="24" fillId="10" borderId="4" xfId="0" applyFont="1" applyFill="1" applyBorder="1" applyAlignment="1">
      <alignment horizontal="left" vertical="center"/>
    </xf>
    <xf numFmtId="165" fontId="24" fillId="10" borderId="53" xfId="0" applyNumberFormat="1" applyFont="1" applyFill="1" applyBorder="1" applyAlignment="1">
      <alignment horizontal="center" vertical="center"/>
    </xf>
    <xf numFmtId="0" fontId="24" fillId="10" borderId="53" xfId="0" applyFont="1" applyFill="1" applyBorder="1" applyAlignment="1">
      <alignment horizontal="center" vertical="center"/>
    </xf>
    <xf numFmtId="0" fontId="20" fillId="3" borderId="52" xfId="0" applyFont="1" applyFill="1" applyBorder="1" applyAlignment="1">
      <alignment vertical="center"/>
    </xf>
    <xf numFmtId="0" fontId="20" fillId="3" borderId="50" xfId="0" applyFont="1" applyFill="1" applyBorder="1" applyAlignment="1">
      <alignment vertical="center"/>
    </xf>
    <xf numFmtId="0" fontId="20" fillId="3" borderId="50" xfId="0" applyFont="1" applyFill="1" applyBorder="1" applyAlignment="1">
      <alignment horizontal="left" vertical="center"/>
    </xf>
    <xf numFmtId="0" fontId="20" fillId="3" borderId="50" xfId="0" applyFont="1" applyFill="1" applyBorder="1" applyAlignment="1">
      <alignment horizontal="center" vertical="center"/>
    </xf>
    <xf numFmtId="0" fontId="20" fillId="3" borderId="20" xfId="0" applyFont="1" applyFill="1" applyBorder="1" applyAlignment="1">
      <alignment horizontal="left" vertical="center"/>
    </xf>
    <xf numFmtId="165" fontId="20" fillId="3" borderId="20" xfId="0" applyNumberFormat="1" applyFont="1" applyFill="1" applyBorder="1" applyAlignment="1">
      <alignment horizontal="center" vertical="center"/>
    </xf>
    <xf numFmtId="165" fontId="20" fillId="3" borderId="50" xfId="0" applyNumberFormat="1" applyFont="1" applyFill="1" applyBorder="1" applyAlignment="1">
      <alignment horizontal="center" vertical="center"/>
    </xf>
    <xf numFmtId="0" fontId="20" fillId="3" borderId="53" xfId="0" applyFont="1" applyFill="1" applyBorder="1" applyAlignment="1">
      <alignment horizontal="left" vertical="center"/>
    </xf>
    <xf numFmtId="0" fontId="20" fillId="3" borderId="20" xfId="0" applyFont="1" applyFill="1" applyBorder="1" applyAlignment="1">
      <alignment horizontal="center" vertical="center"/>
    </xf>
    <xf numFmtId="1" fontId="20" fillId="3" borderId="20" xfId="0" applyNumberFormat="1" applyFont="1" applyFill="1" applyBorder="1" applyAlignment="1">
      <alignment horizontal="center" vertical="center"/>
    </xf>
    <xf numFmtId="1" fontId="20" fillId="3" borderId="50" xfId="0" applyNumberFormat="1" applyFont="1" applyFill="1" applyBorder="1" applyAlignment="1">
      <alignment horizontal="center" vertical="center"/>
    </xf>
    <xf numFmtId="1" fontId="20" fillId="3" borderId="51" xfId="0" applyNumberFormat="1" applyFont="1" applyFill="1" applyBorder="1" applyAlignment="1">
      <alignment horizontal="center" vertical="center"/>
    </xf>
    <xf numFmtId="1" fontId="20" fillId="3" borderId="4" xfId="0" applyNumberFormat="1" applyFont="1" applyFill="1" applyBorder="1" applyAlignment="1">
      <alignment horizontal="center" vertical="center"/>
    </xf>
    <xf numFmtId="0" fontId="22" fillId="2" borderId="0" xfId="0" applyFont="1" applyFill="1" applyAlignment="1">
      <alignment vertical="center"/>
    </xf>
    <xf numFmtId="0" fontId="22" fillId="2" borderId="31" xfId="0" applyFont="1" applyFill="1" applyBorder="1" applyAlignment="1">
      <alignment vertical="center"/>
    </xf>
    <xf numFmtId="165" fontId="20" fillId="3" borderId="53" xfId="0" applyNumberFormat="1" applyFont="1" applyFill="1" applyBorder="1" applyAlignment="1">
      <alignment horizontal="center" vertical="center"/>
    </xf>
    <xf numFmtId="0" fontId="20" fillId="3" borderId="53" xfId="0" applyFont="1" applyFill="1" applyBorder="1" applyAlignment="1">
      <alignment horizontal="center" vertical="center"/>
    </xf>
    <xf numFmtId="0" fontId="1" fillId="2" borderId="0" xfId="2" applyNumberFormat="1" applyFont="1" applyFill="1" applyAlignment="1" applyProtection="1">
      <alignment vertical="center" wrapText="1"/>
    </xf>
    <xf numFmtId="0" fontId="1" fillId="0" borderId="0" xfId="0" applyFont="1" applyAlignment="1">
      <alignment vertical="center"/>
    </xf>
    <xf numFmtId="0" fontId="1" fillId="2" borderId="11" xfId="0" applyFont="1" applyFill="1" applyBorder="1" applyAlignment="1">
      <alignment vertical="center" wrapText="1"/>
    </xf>
    <xf numFmtId="0" fontId="15" fillId="2" borderId="10" xfId="0" applyFont="1" applyFill="1" applyBorder="1" applyAlignment="1">
      <alignment vertical="center"/>
    </xf>
    <xf numFmtId="0" fontId="1" fillId="2" borderId="10" xfId="0" applyFont="1" applyFill="1" applyBorder="1" applyAlignment="1">
      <alignment vertical="center" wrapText="1"/>
    </xf>
    <xf numFmtId="0" fontId="1" fillId="2" borderId="10" xfId="0" applyFont="1" applyFill="1" applyBorder="1" applyAlignment="1">
      <alignment vertical="center"/>
    </xf>
    <xf numFmtId="0" fontId="14" fillId="0" borderId="11" xfId="0" applyFont="1" applyBorder="1" applyAlignment="1">
      <alignment vertical="center"/>
    </xf>
    <xf numFmtId="0" fontId="17" fillId="0" borderId="10" xfId="0" applyFont="1" applyBorder="1" applyAlignment="1">
      <alignment horizontal="center" vertical="center"/>
    </xf>
    <xf numFmtId="0" fontId="1" fillId="0" borderId="10" xfId="0" applyFont="1" applyBorder="1" applyAlignment="1">
      <alignment vertical="center"/>
    </xf>
    <xf numFmtId="0" fontId="1" fillId="0" borderId="25" xfId="0" applyFont="1" applyBorder="1" applyAlignment="1">
      <alignment vertical="center"/>
    </xf>
    <xf numFmtId="0" fontId="14" fillId="0" borderId="27" xfId="0" applyFont="1" applyBorder="1" applyAlignment="1">
      <alignment horizontal="center" vertical="center"/>
    </xf>
    <xf numFmtId="0" fontId="15" fillId="2" borderId="22" xfId="0" applyFont="1" applyFill="1" applyBorder="1" applyAlignment="1">
      <alignment vertical="center"/>
    </xf>
    <xf numFmtId="0" fontId="1" fillId="2" borderId="22" xfId="0" applyFont="1" applyFill="1" applyBorder="1" applyAlignment="1">
      <alignment vertical="center" wrapText="1"/>
    </xf>
    <xf numFmtId="0" fontId="1" fillId="2" borderId="22" xfId="0" applyFont="1" applyFill="1" applyBorder="1" applyAlignment="1">
      <alignment vertical="center"/>
    </xf>
    <xf numFmtId="0" fontId="1" fillId="2" borderId="36" xfId="0" applyFont="1" applyFill="1" applyBorder="1" applyAlignment="1">
      <alignment vertical="center"/>
    </xf>
    <xf numFmtId="0" fontId="14" fillId="0" borderId="23" xfId="0" applyFont="1" applyBorder="1" applyAlignment="1">
      <alignment vertical="center"/>
    </xf>
    <xf numFmtId="0" fontId="17" fillId="0" borderId="37" xfId="0" applyFont="1" applyBorder="1" applyAlignment="1">
      <alignment horizontal="center" vertical="center"/>
    </xf>
    <xf numFmtId="0" fontId="1" fillId="0" borderId="22" xfId="0" applyFont="1" applyBorder="1" applyAlignment="1">
      <alignment vertical="center"/>
    </xf>
    <xf numFmtId="0" fontId="1" fillId="0" borderId="36" xfId="0" applyFont="1" applyBorder="1" applyAlignment="1">
      <alignment vertical="center"/>
    </xf>
    <xf numFmtId="0" fontId="14" fillId="0" borderId="43" xfId="0" applyFont="1" applyBorder="1" applyAlignment="1">
      <alignment horizontal="center" vertical="center"/>
    </xf>
    <xf numFmtId="0" fontId="0" fillId="0" borderId="0" xfId="0" applyAlignment="1">
      <alignment horizontal="center" vertical="center"/>
    </xf>
    <xf numFmtId="0" fontId="14" fillId="0" borderId="36" xfId="0" applyFont="1" applyBorder="1" applyAlignment="1" applyProtection="1">
      <alignment horizontal="left" vertical="center"/>
      <protection locked="0"/>
    </xf>
    <xf numFmtId="0" fontId="14" fillId="0" borderId="48" xfId="0" applyFont="1" applyBorder="1" applyAlignment="1" applyProtection="1">
      <alignment horizontal="left" vertical="center"/>
      <protection locked="0"/>
    </xf>
    <xf numFmtId="1" fontId="14" fillId="7" borderId="22" xfId="1" applyNumberFormat="1" applyFont="1" applyFill="1" applyBorder="1" applyAlignment="1" applyProtection="1">
      <alignment horizontal="center" vertical="center"/>
    </xf>
    <xf numFmtId="0" fontId="1" fillId="7" borderId="22" xfId="2" applyNumberFormat="1" applyFont="1" applyFill="1" applyBorder="1" applyAlignment="1" applyProtection="1">
      <alignment horizontal="center" vertical="center"/>
    </xf>
    <xf numFmtId="0" fontId="2" fillId="0" borderId="10" xfId="1" applyNumberFormat="1" applyFont="1" applyBorder="1" applyAlignment="1" applyProtection="1">
      <alignment horizontal="left" vertical="center"/>
      <protection locked="0"/>
    </xf>
    <xf numFmtId="0" fontId="2" fillId="0" borderId="36" xfId="1" applyNumberFormat="1" applyFont="1" applyBorder="1" applyAlignment="1" applyProtection="1">
      <alignment horizontal="left" vertical="center"/>
      <protection locked="0"/>
    </xf>
    <xf numFmtId="1" fontId="2" fillId="7" borderId="22" xfId="1" applyNumberFormat="1" applyFont="1" applyFill="1" applyBorder="1" applyAlignment="1" applyProtection="1">
      <alignment horizontal="center" vertical="center"/>
    </xf>
    <xf numFmtId="0" fontId="9" fillId="7" borderId="22" xfId="2" applyNumberFormat="1" applyFont="1" applyFill="1" applyBorder="1" applyAlignment="1" applyProtection="1">
      <alignment horizontal="center" vertical="center"/>
    </xf>
    <xf numFmtId="0" fontId="26" fillId="2" borderId="11" xfId="2" applyNumberFormat="1" applyFont="1" applyFill="1" applyBorder="1" applyAlignment="1" applyProtection="1">
      <alignment horizontal="center" vertical="center" wrapText="1"/>
      <protection locked="0"/>
    </xf>
    <xf numFmtId="0" fontId="26" fillId="2" borderId="11" xfId="0" applyFont="1" applyFill="1" applyBorder="1" applyAlignment="1">
      <alignment horizontal="left" vertical="center"/>
    </xf>
    <xf numFmtId="0" fontId="26" fillId="2" borderId="11" xfId="0" applyFont="1" applyFill="1" applyBorder="1" applyAlignment="1" applyProtection="1">
      <alignment horizontal="center" vertical="center"/>
      <protection locked="0"/>
    </xf>
    <xf numFmtId="0" fontId="26" fillId="2" borderId="25" xfId="0" applyFont="1" applyFill="1" applyBorder="1" applyAlignment="1" applyProtection="1">
      <alignment vertical="center"/>
      <protection locked="0"/>
    </xf>
    <xf numFmtId="0" fontId="27" fillId="0" borderId="11" xfId="0" applyFont="1" applyBorder="1" applyAlignment="1" applyProtection="1">
      <alignment horizontal="center" vertical="center"/>
      <protection locked="0"/>
    </xf>
    <xf numFmtId="0" fontId="28" fillId="0" borderId="11" xfId="0" applyFont="1" applyBorder="1" applyAlignment="1" applyProtection="1">
      <alignment horizontal="center" vertical="center"/>
      <protection locked="0"/>
    </xf>
    <xf numFmtId="0" fontId="26" fillId="0" borderId="10" xfId="0" applyFont="1" applyBorder="1" applyAlignment="1" applyProtection="1">
      <alignment horizontal="center" vertical="center"/>
      <protection locked="0"/>
    </xf>
    <xf numFmtId="0" fontId="26" fillId="0" borderId="38" xfId="0" applyFont="1" applyBorder="1" applyAlignment="1" applyProtection="1">
      <alignment horizontal="center" vertical="center"/>
      <protection locked="0"/>
    </xf>
    <xf numFmtId="0" fontId="27" fillId="0" borderId="27" xfId="1" applyNumberFormat="1" applyFont="1" applyBorder="1" applyAlignment="1" applyProtection="1">
      <alignment horizontal="center" vertical="center"/>
      <protection locked="0"/>
    </xf>
    <xf numFmtId="0" fontId="26" fillId="2" borderId="11" xfId="2" applyNumberFormat="1" applyFont="1" applyFill="1" applyBorder="1" applyAlignment="1" applyProtection="1">
      <alignment horizontal="center" vertical="center"/>
      <protection locked="0"/>
    </xf>
    <xf numFmtId="0" fontId="26" fillId="2" borderId="34" xfId="2" applyNumberFormat="1" applyFont="1" applyFill="1" applyBorder="1" applyAlignment="1" applyProtection="1">
      <alignment vertical="center"/>
      <protection locked="0"/>
    </xf>
    <xf numFmtId="1" fontId="27" fillId="0" borderId="11" xfId="1" applyNumberFormat="1" applyFont="1" applyBorder="1" applyAlignment="1" applyProtection="1">
      <alignment horizontal="center" vertical="center"/>
      <protection locked="0"/>
    </xf>
    <xf numFmtId="0" fontId="28" fillId="0" borderId="46" xfId="2" applyNumberFormat="1" applyFont="1" applyBorder="1" applyAlignment="1" applyProtection="1">
      <alignment horizontal="center" vertical="center"/>
      <protection locked="0"/>
    </xf>
    <xf numFmtId="0" fontId="26" fillId="0" borderId="22" xfId="2" applyNumberFormat="1" applyFont="1" applyBorder="1" applyAlignment="1" applyProtection="1">
      <alignment horizontal="center" vertical="center"/>
      <protection locked="0"/>
    </xf>
    <xf numFmtId="0" fontId="26" fillId="0" borderId="38" xfId="2" applyNumberFormat="1" applyFont="1" applyBorder="1" applyAlignment="1" applyProtection="1">
      <alignment horizontal="center" vertical="center"/>
      <protection locked="0"/>
    </xf>
    <xf numFmtId="0" fontId="26" fillId="2" borderId="45" xfId="2" applyNumberFormat="1" applyFont="1" applyFill="1" applyBorder="1" applyAlignment="1" applyProtection="1">
      <alignment horizontal="center" vertical="center"/>
      <protection locked="0"/>
    </xf>
    <xf numFmtId="0" fontId="26" fillId="0" borderId="25" xfId="2" applyNumberFormat="1" applyFont="1" applyBorder="1" applyAlignment="1" applyProtection="1">
      <alignment horizontal="center" vertical="center"/>
      <protection locked="0"/>
    </xf>
    <xf numFmtId="0" fontId="27" fillId="0" borderId="43" xfId="1" applyNumberFormat="1" applyFont="1" applyBorder="1" applyAlignment="1" applyProtection="1">
      <alignment horizontal="center" vertical="center"/>
      <protection locked="0"/>
    </xf>
    <xf numFmtId="0" fontId="27" fillId="2" borderId="11" xfId="0" applyFont="1" applyFill="1" applyBorder="1" applyAlignment="1" applyProtection="1">
      <alignment vertical="center"/>
      <protection locked="0"/>
    </xf>
    <xf numFmtId="0" fontId="26" fillId="2" borderId="46" xfId="2" applyNumberFormat="1" applyFont="1" applyFill="1" applyBorder="1" applyAlignment="1" applyProtection="1">
      <alignment horizontal="left" vertical="center"/>
      <protection locked="0"/>
    </xf>
    <xf numFmtId="0" fontId="26" fillId="9" borderId="11" xfId="2" applyNumberFormat="1" applyFont="1" applyFill="1" applyBorder="1" applyAlignment="1" applyProtection="1">
      <alignment horizontal="center" vertical="center" wrapText="1"/>
    </xf>
    <xf numFmtId="0" fontId="26" fillId="9" borderId="46" xfId="2" applyNumberFormat="1" applyFont="1" applyFill="1" applyBorder="1" applyAlignment="1" applyProtection="1">
      <alignment horizontal="left" vertical="center" wrapText="1"/>
    </xf>
    <xf numFmtId="0" fontId="26" fillId="9" borderId="11" xfId="2" applyNumberFormat="1" applyFont="1" applyFill="1" applyBorder="1" applyAlignment="1" applyProtection="1">
      <alignment horizontal="left" vertical="center"/>
    </xf>
    <xf numFmtId="0" fontId="26" fillId="9" borderId="45" xfId="2" applyNumberFormat="1" applyFont="1" applyFill="1" applyBorder="1" applyAlignment="1" applyProtection="1">
      <alignment horizontal="center" vertical="center"/>
    </xf>
    <xf numFmtId="0" fontId="26" fillId="9" borderId="25" xfId="2" applyNumberFormat="1" applyFont="1" applyFill="1" applyBorder="1" applyAlignment="1" applyProtection="1">
      <alignment vertical="center"/>
    </xf>
    <xf numFmtId="1" fontId="27" fillId="9" borderId="11" xfId="1" applyNumberFormat="1" applyFont="1" applyFill="1" applyBorder="1" applyAlignment="1" applyProtection="1">
      <alignment horizontal="center" vertical="center"/>
    </xf>
    <xf numFmtId="0" fontId="26" fillId="9" borderId="11" xfId="2" applyNumberFormat="1" applyFont="1" applyFill="1" applyBorder="1" applyAlignment="1" applyProtection="1">
      <alignment horizontal="center" vertical="center"/>
    </xf>
    <xf numFmtId="165" fontId="28" fillId="9" borderId="11" xfId="2" applyNumberFormat="1" applyFont="1" applyFill="1" applyBorder="1" applyAlignment="1" applyProtection="1">
      <alignment horizontal="center" vertical="center"/>
    </xf>
    <xf numFmtId="0" fontId="26" fillId="9" borderId="10" xfId="2" applyNumberFormat="1" applyFont="1" applyFill="1" applyBorder="1" applyAlignment="1" applyProtection="1">
      <alignment horizontal="center" vertical="center"/>
    </xf>
    <xf numFmtId="0" fontId="27" fillId="9" borderId="43" xfId="1" applyNumberFormat="1" applyFont="1" applyFill="1" applyBorder="1" applyAlignment="1" applyProtection="1">
      <alignment horizontal="center" vertical="center"/>
    </xf>
    <xf numFmtId="0" fontId="27" fillId="2" borderId="11" xfId="0" applyFont="1" applyFill="1" applyBorder="1" applyAlignment="1">
      <alignment vertical="center"/>
    </xf>
    <xf numFmtId="0" fontId="26" fillId="2" borderId="11" xfId="0" applyFont="1" applyFill="1" applyBorder="1" applyAlignment="1">
      <alignment horizontal="center" vertical="center"/>
    </xf>
    <xf numFmtId="0" fontId="26" fillId="2" borderId="25" xfId="0" applyFont="1" applyFill="1" applyBorder="1" applyAlignment="1">
      <alignment vertical="center"/>
    </xf>
    <xf numFmtId="0" fontId="27" fillId="0" borderId="11" xfId="0" applyFont="1" applyBorder="1" applyAlignment="1">
      <alignment horizontal="center" vertical="center"/>
    </xf>
    <xf numFmtId="0" fontId="28" fillId="0" borderId="11" xfId="0" applyFont="1" applyBorder="1" applyAlignment="1">
      <alignment horizontal="center" vertical="center"/>
    </xf>
    <xf numFmtId="0" fontId="26" fillId="0" borderId="10" xfId="0" applyFont="1" applyBorder="1" applyAlignment="1">
      <alignment horizontal="center" vertical="center"/>
    </xf>
    <xf numFmtId="0" fontId="26" fillId="0" borderId="38" xfId="0" applyFont="1" applyBorder="1" applyAlignment="1">
      <alignment horizontal="center" vertical="center"/>
    </xf>
    <xf numFmtId="0" fontId="26" fillId="2" borderId="46" xfId="2" applyNumberFormat="1" applyFont="1" applyFill="1" applyBorder="1" applyAlignment="1" applyProtection="1">
      <alignment horizontal="left" vertical="center" wrapText="1"/>
      <protection locked="0"/>
    </xf>
    <xf numFmtId="0" fontId="26" fillId="2" borderId="11" xfId="0" applyFont="1" applyFill="1" applyBorder="1" applyAlignment="1">
      <alignment horizontal="center" vertical="center" wrapText="1"/>
    </xf>
    <xf numFmtId="0" fontId="26" fillId="2" borderId="11" xfId="0" applyFont="1" applyFill="1" applyBorder="1" applyAlignment="1">
      <alignment vertical="center"/>
    </xf>
    <xf numFmtId="0" fontId="26" fillId="0" borderId="37" xfId="2" applyNumberFormat="1" applyFont="1" applyBorder="1" applyAlignment="1" applyProtection="1">
      <alignment horizontal="center" vertical="center"/>
      <protection locked="0"/>
    </xf>
    <xf numFmtId="0" fontId="26" fillId="2" borderId="46" xfId="0" applyFont="1" applyFill="1" applyBorder="1" applyAlignment="1">
      <alignment horizontal="left" vertical="center"/>
    </xf>
    <xf numFmtId="0" fontId="1" fillId="15" borderId="0" xfId="0" applyFont="1" applyFill="1" applyAlignment="1">
      <alignment vertical="center"/>
    </xf>
    <xf numFmtId="0" fontId="26" fillId="14" borderId="46" xfId="0" applyFont="1" applyFill="1" applyBorder="1" applyAlignment="1">
      <alignment horizontal="left" vertical="center"/>
    </xf>
    <xf numFmtId="0" fontId="1" fillId="14" borderId="11" xfId="0" applyFont="1" applyFill="1" applyBorder="1" applyAlignment="1" applyProtection="1">
      <alignment horizontal="left" vertical="center"/>
      <protection locked="0"/>
    </xf>
    <xf numFmtId="0" fontId="19" fillId="14" borderId="11" xfId="0" applyFont="1" applyFill="1" applyBorder="1" applyAlignment="1">
      <alignment horizontal="left" vertical="center"/>
    </xf>
    <xf numFmtId="0" fontId="3" fillId="2" borderId="1" xfId="0" applyFont="1" applyFill="1" applyBorder="1" applyAlignment="1" applyProtection="1">
      <alignment horizontal="center" vertical="center"/>
      <protection locked="0"/>
    </xf>
    <xf numFmtId="0" fontId="2" fillId="2" borderId="5" xfId="0" applyFont="1" applyFill="1" applyBorder="1" applyAlignment="1">
      <alignment horizontal="left" vertical="center"/>
    </xf>
    <xf numFmtId="0" fontId="2" fillId="2" borderId="9" xfId="0" applyFont="1" applyFill="1" applyBorder="1" applyAlignment="1">
      <alignment horizontal="left" vertical="center"/>
    </xf>
    <xf numFmtId="0" fontId="2" fillId="2" borderId="26" xfId="0" applyFont="1" applyFill="1" applyBorder="1" applyAlignment="1" applyProtection="1">
      <alignment horizontal="left" vertical="top" wrapText="1"/>
      <protection locked="0"/>
    </xf>
    <xf numFmtId="0" fontId="2" fillId="2" borderId="0" xfId="0" applyFont="1" applyFill="1" applyAlignment="1" applyProtection="1">
      <alignment horizontal="left" vertical="top" wrapText="1"/>
      <protection locked="0"/>
    </xf>
    <xf numFmtId="0" fontId="2" fillId="2" borderId="59" xfId="0" applyFont="1" applyFill="1" applyBorder="1" applyAlignment="1" applyProtection="1">
      <alignment horizontal="left" vertical="top" wrapText="1"/>
      <protection locked="0"/>
    </xf>
    <xf numFmtId="0" fontId="2" fillId="2" borderId="58" xfId="0" applyFont="1" applyFill="1" applyBorder="1" applyAlignment="1" applyProtection="1">
      <alignment horizontal="left" vertical="top" wrapText="1"/>
      <protection locked="0"/>
    </xf>
    <xf numFmtId="0" fontId="2" fillId="2" borderId="60" xfId="0" applyFont="1" applyFill="1" applyBorder="1" applyAlignment="1" applyProtection="1">
      <alignment horizontal="left" vertical="top" wrapText="1"/>
      <protection locked="0"/>
    </xf>
    <xf numFmtId="0" fontId="2" fillId="2" borderId="61" xfId="0" applyFont="1" applyFill="1" applyBorder="1" applyAlignment="1" applyProtection="1">
      <alignment horizontal="left" vertical="top" wrapText="1"/>
      <protection locked="0"/>
    </xf>
    <xf numFmtId="0" fontId="2" fillId="2" borderId="0" xfId="0" applyFont="1" applyFill="1" applyAlignment="1">
      <alignment horizontal="left" vertical="top" wrapText="1"/>
    </xf>
    <xf numFmtId="0" fontId="2" fillId="2" borderId="13" xfId="0" applyFont="1" applyFill="1" applyBorder="1" applyAlignment="1">
      <alignment horizontal="left" vertical="center"/>
    </xf>
    <xf numFmtId="0" fontId="2" fillId="2" borderId="1" xfId="0" applyFont="1" applyFill="1" applyBorder="1" applyAlignment="1">
      <alignment horizontal="left" vertical="center"/>
    </xf>
    <xf numFmtId="0" fontId="2" fillId="0" borderId="21" xfId="0" applyFont="1" applyBorder="1" applyAlignment="1">
      <alignment horizontal="left" vertical="center"/>
    </xf>
    <xf numFmtId="0" fontId="2" fillId="4" borderId="9" xfId="0" applyFont="1" applyFill="1" applyBorder="1" applyAlignment="1">
      <alignment horizontal="left" vertical="center"/>
    </xf>
    <xf numFmtId="0" fontId="2" fillId="2" borderId="27" xfId="0" applyFont="1" applyFill="1" applyBorder="1" applyAlignment="1">
      <alignment horizontal="left" vertical="center" wrapText="1"/>
    </xf>
    <xf numFmtId="0" fontId="2" fillId="2" borderId="32" xfId="0" applyFont="1" applyFill="1" applyBorder="1" applyAlignment="1" applyProtection="1">
      <alignment horizontal="center" vertical="center"/>
      <protection locked="0"/>
    </xf>
    <xf numFmtId="0" fontId="19" fillId="2" borderId="11" xfId="2" applyNumberFormat="1" applyFont="1" applyFill="1" applyBorder="1" applyAlignment="1" applyProtection="1">
      <alignment horizontal="center" vertical="center" wrapText="1"/>
    </xf>
    <xf numFmtId="0" fontId="19" fillId="2" borderId="46" xfId="2" applyNumberFormat="1" applyFont="1" applyFill="1" applyBorder="1" applyAlignment="1" applyProtection="1">
      <alignment horizontal="center" vertical="center" wrapText="1"/>
      <protection locked="0"/>
    </xf>
    <xf numFmtId="0" fontId="22" fillId="0" borderId="28" xfId="1" applyNumberFormat="1" applyFont="1" applyBorder="1" applyAlignment="1" applyProtection="1">
      <alignment horizontal="left" vertical="center"/>
      <protection locked="0"/>
    </xf>
    <xf numFmtId="0" fontId="22" fillId="0" borderId="27" xfId="1" applyNumberFormat="1" applyFont="1" applyBorder="1" applyAlignment="1" applyProtection="1">
      <alignment horizontal="left" vertical="center"/>
      <protection locked="0"/>
    </xf>
    <xf numFmtId="0" fontId="19" fillId="2" borderId="39" xfId="2" applyNumberFormat="1" applyFont="1" applyFill="1" applyBorder="1" applyAlignment="1" applyProtection="1">
      <alignment horizontal="center" vertical="center" wrapText="1"/>
      <protection locked="0"/>
    </xf>
    <xf numFmtId="0" fontId="19" fillId="2" borderId="45" xfId="2" applyNumberFormat="1" applyFont="1" applyFill="1" applyBorder="1" applyAlignment="1" applyProtection="1">
      <alignment horizontal="center" vertical="center" wrapText="1"/>
      <protection locked="0"/>
    </xf>
    <xf numFmtId="0" fontId="19" fillId="2" borderId="55" xfId="2" applyNumberFormat="1" applyFont="1" applyFill="1" applyBorder="1" applyAlignment="1" applyProtection="1">
      <alignment horizontal="center" vertical="center" wrapText="1"/>
      <protection locked="0"/>
    </xf>
    <xf numFmtId="0" fontId="19" fillId="2" borderId="22" xfId="2" applyNumberFormat="1" applyFont="1" applyFill="1" applyBorder="1" applyAlignment="1" applyProtection="1">
      <alignment horizontal="center" vertical="center" wrapText="1"/>
      <protection locked="0"/>
    </xf>
    <xf numFmtId="0" fontId="19" fillId="2" borderId="23" xfId="2" applyNumberFormat="1" applyFont="1" applyFill="1" applyBorder="1" applyAlignment="1" applyProtection="1">
      <alignment horizontal="center" vertical="center" wrapText="1"/>
      <protection locked="0"/>
    </xf>
    <xf numFmtId="0" fontId="20" fillId="10" borderId="54" xfId="2" applyNumberFormat="1" applyFont="1" applyFill="1" applyBorder="1" applyAlignment="1" applyProtection="1">
      <alignment horizontal="center" vertical="center" wrapText="1"/>
    </xf>
    <xf numFmtId="0" fontId="19" fillId="2" borderId="44" xfId="2" applyNumberFormat="1" applyFont="1" applyFill="1" applyBorder="1" applyAlignment="1" applyProtection="1">
      <alignment horizontal="center" vertical="center" wrapText="1"/>
      <protection locked="0"/>
    </xf>
    <xf numFmtId="0" fontId="19" fillId="2" borderId="11" xfId="2" applyNumberFormat="1" applyFont="1" applyFill="1" applyBorder="1" applyAlignment="1" applyProtection="1">
      <alignment horizontal="center" vertical="center" wrapText="1"/>
      <protection locked="0"/>
    </xf>
    <xf numFmtId="0" fontId="20" fillId="3" borderId="30" xfId="2" applyNumberFormat="1" applyFont="1" applyFill="1" applyBorder="1" applyAlignment="1" applyProtection="1">
      <alignment horizontal="center" vertical="center" wrapText="1"/>
    </xf>
    <xf numFmtId="0" fontId="20" fillId="3" borderId="7" xfId="2" applyNumberFormat="1" applyFont="1" applyFill="1" applyBorder="1" applyAlignment="1" applyProtection="1">
      <alignment horizontal="center" vertical="center" wrapText="1"/>
    </xf>
    <xf numFmtId="0" fontId="20" fillId="3" borderId="32" xfId="2" applyNumberFormat="1" applyFont="1" applyFill="1" applyBorder="1" applyAlignment="1" applyProtection="1">
      <alignment horizontal="center" vertical="center" wrapText="1"/>
    </xf>
    <xf numFmtId="0" fontId="20" fillId="3" borderId="6" xfId="2" applyNumberFormat="1" applyFont="1" applyFill="1" applyBorder="1" applyAlignment="1" applyProtection="1">
      <alignment horizontal="center" vertical="center" wrapText="1"/>
    </xf>
    <xf numFmtId="0" fontId="20" fillId="3" borderId="5" xfId="2" applyNumberFormat="1" applyFont="1" applyFill="1" applyBorder="1" applyAlignment="1" applyProtection="1">
      <alignment horizontal="center" vertical="center" wrapText="1"/>
    </xf>
    <xf numFmtId="0" fontId="20" fillId="3" borderId="23" xfId="2" applyNumberFormat="1" applyFont="1" applyFill="1" applyBorder="1" applyAlignment="1" applyProtection="1">
      <alignment horizontal="center" vertical="center" wrapText="1"/>
    </xf>
    <xf numFmtId="0" fontId="20" fillId="6" borderId="1" xfId="2" applyNumberFormat="1" applyFont="1" applyFill="1" applyBorder="1" applyAlignment="1" applyProtection="1">
      <alignment horizontal="center" vertical="center" wrapText="1"/>
    </xf>
    <xf numFmtId="0" fontId="19" fillId="14" borderId="11" xfId="2" applyNumberFormat="1" applyFont="1" applyFill="1" applyBorder="1" applyAlignment="1" applyProtection="1">
      <alignment horizontal="center" vertical="center" wrapText="1"/>
      <protection locked="0"/>
    </xf>
    <xf numFmtId="0" fontId="19" fillId="14" borderId="23" xfId="2" applyNumberFormat="1" applyFont="1" applyFill="1" applyBorder="1" applyAlignment="1" applyProtection="1">
      <alignment horizontal="center" vertical="center" wrapText="1"/>
      <protection locked="0"/>
    </xf>
    <xf numFmtId="0" fontId="7" fillId="2" borderId="11" xfId="0" applyFont="1" applyFill="1" applyBorder="1" applyAlignment="1" applyProtection="1">
      <alignment horizontal="center" vertical="center" wrapText="1"/>
      <protection locked="0"/>
    </xf>
    <xf numFmtId="0" fontId="5" fillId="5" borderId="11" xfId="0" applyFont="1" applyFill="1" applyBorder="1" applyAlignment="1" applyProtection="1">
      <alignment horizontal="left" vertical="center"/>
      <protection locked="0"/>
    </xf>
    <xf numFmtId="0" fontId="2" fillId="2" borderId="11" xfId="0" applyFont="1" applyFill="1" applyBorder="1" applyAlignment="1">
      <alignment horizontal="left" vertical="center"/>
    </xf>
    <xf numFmtId="0" fontId="20" fillId="3" borderId="40" xfId="2" applyNumberFormat="1" applyFont="1" applyFill="1" applyBorder="1" applyAlignment="1" applyProtection="1">
      <alignment horizontal="center" vertical="center" wrapText="1"/>
    </xf>
    <xf numFmtId="0" fontId="20" fillId="3" borderId="18" xfId="2" applyNumberFormat="1" applyFont="1" applyFill="1" applyBorder="1" applyAlignment="1" applyProtection="1">
      <alignment horizontal="center" vertical="center" wrapText="1"/>
    </xf>
    <xf numFmtId="0" fontId="20" fillId="3" borderId="18" xfId="2" applyNumberFormat="1" applyFont="1" applyFill="1" applyBorder="1" applyAlignment="1" applyProtection="1">
      <alignment horizontal="center" vertical="center"/>
    </xf>
    <xf numFmtId="0" fontId="20" fillId="3" borderId="41" xfId="2" applyNumberFormat="1" applyFont="1" applyFill="1" applyBorder="1" applyAlignment="1" applyProtection="1">
      <alignment horizontal="center" vertical="center" wrapText="1"/>
    </xf>
    <xf numFmtId="0" fontId="20" fillId="3" borderId="18" xfId="2" applyNumberFormat="1" applyFont="1" applyFill="1" applyBorder="1" applyAlignment="1" applyProtection="1">
      <alignment horizontal="left" vertical="center" wrapText="1"/>
    </xf>
    <xf numFmtId="0" fontId="20" fillId="3" borderId="42" xfId="2" applyNumberFormat="1" applyFont="1" applyFill="1" applyBorder="1" applyAlignment="1" applyProtection="1">
      <alignment horizontal="center" vertical="center" wrapText="1"/>
    </xf>
    <xf numFmtId="0" fontId="20" fillId="3" borderId="17" xfId="2" applyNumberFormat="1" applyFont="1" applyFill="1" applyBorder="1" applyAlignment="1" applyProtection="1">
      <alignment horizontal="center" vertical="center" wrapText="1"/>
    </xf>
    <xf numFmtId="0" fontId="20" fillId="3" borderId="19" xfId="2" applyNumberFormat="1" applyFont="1" applyFill="1" applyBorder="1" applyAlignment="1" applyProtection="1">
      <alignment horizontal="center" vertical="center" wrapText="1"/>
    </xf>
    <xf numFmtId="0" fontId="2" fillId="2" borderId="11" xfId="0" applyFont="1" applyFill="1" applyBorder="1" applyAlignment="1">
      <alignment horizontal="center" vertical="center"/>
    </xf>
    <xf numFmtId="0" fontId="1" fillId="2" borderId="11" xfId="2" applyNumberFormat="1" applyFont="1" applyFill="1" applyBorder="1" applyAlignment="1" applyProtection="1">
      <alignment horizontal="center" vertical="center" wrapText="1"/>
    </xf>
    <xf numFmtId="0" fontId="1" fillId="2" borderId="46" xfId="2" applyNumberFormat="1" applyFont="1" applyFill="1" applyBorder="1" applyAlignment="1" applyProtection="1">
      <alignment horizontal="center" vertical="center" wrapText="1"/>
      <protection locked="0"/>
    </xf>
    <xf numFmtId="0" fontId="14" fillId="0" borderId="28" xfId="1" applyNumberFormat="1" applyFont="1" applyBorder="1" applyAlignment="1" applyProtection="1">
      <alignment horizontal="left" vertical="center"/>
      <protection locked="0"/>
    </xf>
    <xf numFmtId="0" fontId="14" fillId="0" borderId="27" xfId="1" applyNumberFormat="1" applyFont="1" applyBorder="1" applyAlignment="1" applyProtection="1">
      <alignment horizontal="left" vertical="center"/>
      <protection locked="0"/>
    </xf>
    <xf numFmtId="0" fontId="10" fillId="10" borderId="54" xfId="2" applyNumberFormat="1" applyFont="1" applyFill="1" applyBorder="1" applyAlignment="1" applyProtection="1">
      <alignment horizontal="center" vertical="center" wrapText="1"/>
    </xf>
    <xf numFmtId="0" fontId="1" fillId="2" borderId="23" xfId="2" applyNumberFormat="1" applyFont="1" applyFill="1" applyBorder="1" applyAlignment="1" applyProtection="1">
      <alignment horizontal="center" vertical="center" wrapText="1"/>
      <protection locked="0"/>
    </xf>
    <xf numFmtId="0" fontId="1" fillId="2" borderId="44" xfId="2" applyNumberFormat="1" applyFont="1" applyFill="1" applyBorder="1" applyAlignment="1" applyProtection="1">
      <alignment horizontal="center" vertical="center" wrapText="1"/>
      <protection locked="0"/>
    </xf>
    <xf numFmtId="0" fontId="1" fillId="2" borderId="11" xfId="2" applyNumberFormat="1" applyFont="1" applyFill="1" applyBorder="1" applyAlignment="1" applyProtection="1">
      <alignment horizontal="center" vertical="center" wrapText="1"/>
      <protection locked="0"/>
    </xf>
    <xf numFmtId="0" fontId="10" fillId="3" borderId="41" xfId="2" applyNumberFormat="1" applyFont="1" applyFill="1" applyBorder="1" applyAlignment="1" applyProtection="1">
      <alignment horizontal="center" vertical="center" wrapText="1"/>
    </xf>
    <xf numFmtId="0" fontId="1" fillId="2" borderId="39" xfId="2" applyNumberFormat="1" applyFont="1" applyFill="1" applyBorder="1" applyAlignment="1" applyProtection="1">
      <alignment horizontal="center" vertical="center" wrapText="1"/>
      <protection locked="0"/>
    </xf>
    <xf numFmtId="0" fontId="1" fillId="2" borderId="45" xfId="2" applyNumberFormat="1" applyFont="1" applyFill="1" applyBorder="1" applyAlignment="1" applyProtection="1">
      <alignment horizontal="center" vertical="center" wrapText="1"/>
      <protection locked="0"/>
    </xf>
    <xf numFmtId="0" fontId="1" fillId="2" borderId="56" xfId="2" applyNumberFormat="1" applyFont="1" applyFill="1" applyBorder="1" applyAlignment="1" applyProtection="1">
      <alignment horizontal="center" vertical="center" wrapText="1"/>
      <protection locked="0"/>
    </xf>
    <xf numFmtId="0" fontId="1" fillId="2" borderId="37" xfId="2" applyNumberFormat="1" applyFont="1" applyFill="1" applyBorder="1" applyAlignment="1" applyProtection="1">
      <alignment horizontal="center" vertical="center" wrapText="1"/>
      <protection locked="0"/>
    </xf>
    <xf numFmtId="0" fontId="1" fillId="2" borderId="55" xfId="2" applyNumberFormat="1" applyFont="1" applyFill="1" applyBorder="1" applyAlignment="1" applyProtection="1">
      <alignment horizontal="center" vertical="center" wrapText="1"/>
      <protection locked="0"/>
    </xf>
    <xf numFmtId="0" fontId="1" fillId="2" borderId="22" xfId="2" applyNumberFormat="1" applyFont="1" applyFill="1" applyBorder="1" applyAlignment="1" applyProtection="1">
      <alignment horizontal="center" vertical="center" wrapText="1"/>
      <protection locked="0"/>
    </xf>
    <xf numFmtId="0" fontId="10" fillId="3" borderId="42" xfId="2" applyNumberFormat="1" applyFont="1" applyFill="1" applyBorder="1" applyAlignment="1" applyProtection="1">
      <alignment horizontal="center" vertical="center" wrapText="1"/>
    </xf>
    <xf numFmtId="0" fontId="10" fillId="6" borderId="1" xfId="2" applyNumberFormat="1" applyFont="1" applyFill="1" applyBorder="1" applyAlignment="1" applyProtection="1">
      <alignment horizontal="center" vertical="center" wrapText="1"/>
    </xf>
    <xf numFmtId="0" fontId="14" fillId="0" borderId="28" xfId="0" applyFont="1" applyBorder="1" applyAlignment="1" applyProtection="1">
      <alignment horizontal="left" vertical="center"/>
      <protection locked="0"/>
    </xf>
    <xf numFmtId="0" fontId="10" fillId="3" borderId="17" xfId="2" applyNumberFormat="1" applyFont="1" applyFill="1" applyBorder="1" applyAlignment="1" applyProtection="1">
      <alignment horizontal="center" vertical="center" wrapText="1"/>
    </xf>
    <xf numFmtId="0" fontId="10" fillId="3" borderId="19" xfId="2" applyNumberFormat="1" applyFont="1" applyFill="1" applyBorder="1" applyAlignment="1" applyProtection="1">
      <alignment horizontal="center" vertical="center" wrapText="1"/>
    </xf>
    <xf numFmtId="0" fontId="10" fillId="3" borderId="30" xfId="2" applyNumberFormat="1" applyFont="1" applyFill="1" applyBorder="1" applyAlignment="1" applyProtection="1">
      <alignment horizontal="center" vertical="center" wrapText="1"/>
    </xf>
    <xf numFmtId="0" fontId="10" fillId="3" borderId="7" xfId="2" applyNumberFormat="1" applyFont="1" applyFill="1" applyBorder="1" applyAlignment="1" applyProtection="1">
      <alignment horizontal="center" vertical="center" wrapText="1"/>
    </xf>
    <xf numFmtId="0" fontId="10" fillId="3" borderId="40" xfId="2" applyNumberFormat="1" applyFont="1" applyFill="1" applyBorder="1" applyAlignment="1" applyProtection="1">
      <alignment horizontal="center" vertical="center" wrapText="1"/>
    </xf>
    <xf numFmtId="0" fontId="10" fillId="3" borderId="18" xfId="2" applyNumberFormat="1" applyFont="1" applyFill="1" applyBorder="1" applyAlignment="1" applyProtection="1">
      <alignment horizontal="center" vertical="center" wrapText="1"/>
    </xf>
    <xf numFmtId="0" fontId="10" fillId="3" borderId="18" xfId="2" applyNumberFormat="1" applyFont="1" applyFill="1" applyBorder="1" applyAlignment="1" applyProtection="1">
      <alignment horizontal="center" vertical="center"/>
    </xf>
    <xf numFmtId="0" fontId="10" fillId="3" borderId="32" xfId="2" applyNumberFormat="1" applyFont="1" applyFill="1" applyBorder="1" applyAlignment="1" applyProtection="1">
      <alignment horizontal="center" vertical="center" wrapText="1"/>
    </xf>
    <xf numFmtId="0" fontId="10" fillId="3" borderId="6" xfId="2" applyNumberFormat="1" applyFont="1" applyFill="1" applyBorder="1" applyAlignment="1" applyProtection="1">
      <alignment horizontal="center" vertical="center" wrapText="1"/>
    </xf>
    <xf numFmtId="0" fontId="10" fillId="3" borderId="5" xfId="2" applyNumberFormat="1" applyFont="1" applyFill="1" applyBorder="1" applyAlignment="1" applyProtection="1">
      <alignment horizontal="center" vertical="center" wrapText="1"/>
    </xf>
    <xf numFmtId="0" fontId="10" fillId="3" borderId="23" xfId="2" applyNumberFormat="1" applyFont="1" applyFill="1" applyBorder="1" applyAlignment="1" applyProtection="1">
      <alignment horizontal="center" vertical="center" wrapText="1"/>
    </xf>
    <xf numFmtId="0" fontId="9" fillId="2" borderId="39" xfId="2" applyNumberFormat="1" applyFont="1" applyFill="1" applyBorder="1" applyAlignment="1" applyProtection="1">
      <alignment horizontal="center" vertical="center" wrapText="1"/>
      <protection locked="0"/>
    </xf>
    <xf numFmtId="0" fontId="9" fillId="2" borderId="45" xfId="2" applyNumberFormat="1" applyFont="1" applyFill="1" applyBorder="1" applyAlignment="1" applyProtection="1">
      <alignment horizontal="center" vertical="center" wrapText="1"/>
      <protection locked="0"/>
    </xf>
    <xf numFmtId="0" fontId="9" fillId="2" borderId="56" xfId="2" applyNumberFormat="1" applyFont="1" applyFill="1" applyBorder="1" applyAlignment="1" applyProtection="1">
      <alignment horizontal="center" vertical="center" wrapText="1"/>
      <protection locked="0"/>
    </xf>
    <xf numFmtId="0" fontId="9" fillId="2" borderId="37" xfId="2" applyNumberFormat="1" applyFont="1" applyFill="1" applyBorder="1" applyAlignment="1" applyProtection="1">
      <alignment horizontal="center" vertical="center" wrapText="1"/>
      <protection locked="0"/>
    </xf>
    <xf numFmtId="0" fontId="9" fillId="2" borderId="55" xfId="2" applyNumberFormat="1" applyFont="1" applyFill="1" applyBorder="1" applyAlignment="1" applyProtection="1">
      <alignment horizontal="center" vertical="center" wrapText="1"/>
      <protection locked="0"/>
    </xf>
    <xf numFmtId="0" fontId="9" fillId="2" borderId="22" xfId="2" applyNumberFormat="1" applyFont="1" applyFill="1" applyBorder="1" applyAlignment="1" applyProtection="1">
      <alignment horizontal="center" vertical="center" wrapText="1"/>
      <protection locked="0"/>
    </xf>
    <xf numFmtId="0" fontId="9" fillId="2" borderId="44" xfId="2" applyNumberFormat="1" applyFont="1" applyFill="1" applyBorder="1" applyAlignment="1" applyProtection="1">
      <alignment horizontal="center" vertical="center" wrapText="1"/>
      <protection locked="0"/>
    </xf>
    <xf numFmtId="0" fontId="9" fillId="2" borderId="23" xfId="2" applyNumberFormat="1" applyFont="1" applyFill="1" applyBorder="1" applyAlignment="1" applyProtection="1">
      <alignment horizontal="center" vertical="center" wrapText="1"/>
      <protection locked="0"/>
    </xf>
    <xf numFmtId="0" fontId="9" fillId="2" borderId="11" xfId="2" applyNumberFormat="1" applyFont="1" applyFill="1" applyBorder="1" applyAlignment="1" applyProtection="1">
      <alignment horizontal="center" vertical="center" wrapText="1"/>
    </xf>
    <xf numFmtId="0" fontId="9" fillId="2" borderId="46" xfId="2" applyNumberFormat="1" applyFont="1" applyFill="1" applyBorder="1" applyAlignment="1" applyProtection="1">
      <alignment horizontal="center" vertical="center" wrapText="1"/>
      <protection locked="0"/>
    </xf>
    <xf numFmtId="0" fontId="2" fillId="0" borderId="28" xfId="1" applyNumberFormat="1" applyFont="1" applyBorder="1" applyAlignment="1" applyProtection="1">
      <alignment horizontal="left" vertical="center"/>
      <protection locked="0"/>
    </xf>
    <xf numFmtId="0" fontId="2" fillId="0" borderId="27" xfId="1" applyNumberFormat="1" applyFont="1" applyBorder="1" applyAlignment="1" applyProtection="1">
      <alignment horizontal="left" vertical="center"/>
      <protection locked="0"/>
    </xf>
    <xf numFmtId="0" fontId="4" fillId="10" borderId="54" xfId="2" applyNumberFormat="1" applyFont="1" applyFill="1" applyBorder="1" applyAlignment="1" applyProtection="1">
      <alignment horizontal="center" vertical="center" wrapText="1"/>
    </xf>
    <xf numFmtId="0" fontId="9" fillId="2" borderId="11" xfId="2" applyNumberFormat="1" applyFont="1" applyFill="1" applyBorder="1" applyAlignment="1" applyProtection="1">
      <alignment horizontal="center" vertical="center" wrapText="1"/>
      <protection locked="0"/>
    </xf>
    <xf numFmtId="0" fontId="4" fillId="3" borderId="41" xfId="2" applyNumberFormat="1" applyFont="1" applyFill="1" applyBorder="1" applyAlignment="1" applyProtection="1">
      <alignment horizontal="center" vertical="center" wrapText="1"/>
    </xf>
    <xf numFmtId="0" fontId="4" fillId="3" borderId="30" xfId="2" applyNumberFormat="1" applyFont="1" applyFill="1" applyBorder="1" applyAlignment="1" applyProtection="1">
      <alignment horizontal="center" vertical="center" wrapText="1"/>
    </xf>
    <xf numFmtId="0" fontId="4" fillId="3" borderId="7" xfId="2" applyNumberFormat="1" applyFont="1" applyFill="1" applyBorder="1" applyAlignment="1" applyProtection="1">
      <alignment horizontal="center" vertical="center" wrapText="1"/>
    </xf>
    <xf numFmtId="0" fontId="4" fillId="3" borderId="32" xfId="2" applyNumberFormat="1" applyFont="1" applyFill="1" applyBorder="1" applyAlignment="1" applyProtection="1">
      <alignment horizontal="center" vertical="center" wrapText="1"/>
    </xf>
    <xf numFmtId="0" fontId="4" fillId="3" borderId="6" xfId="2" applyNumberFormat="1" applyFont="1" applyFill="1" applyBorder="1" applyAlignment="1" applyProtection="1">
      <alignment horizontal="center" vertical="center" wrapText="1"/>
    </xf>
    <xf numFmtId="0" fontId="4" fillId="3" borderId="5" xfId="2" applyNumberFormat="1" applyFont="1" applyFill="1" applyBorder="1" applyAlignment="1" applyProtection="1">
      <alignment horizontal="center" vertical="center" wrapText="1"/>
    </xf>
    <xf numFmtId="0" fontId="4" fillId="3" borderId="23" xfId="2" applyNumberFormat="1" applyFont="1" applyFill="1" applyBorder="1" applyAlignment="1" applyProtection="1">
      <alignment horizontal="center" vertical="center" wrapText="1"/>
    </xf>
    <xf numFmtId="0" fontId="4" fillId="6" borderId="1" xfId="2" applyNumberFormat="1" applyFont="1" applyFill="1" applyBorder="1" applyAlignment="1" applyProtection="1">
      <alignment horizontal="center" vertical="center" wrapText="1"/>
    </xf>
    <xf numFmtId="0" fontId="4" fillId="3" borderId="18" xfId="2" applyNumberFormat="1" applyFont="1" applyFill="1" applyBorder="1" applyAlignment="1" applyProtection="1">
      <alignment horizontal="center" vertical="center"/>
    </xf>
    <xf numFmtId="0" fontId="4" fillId="3" borderId="18" xfId="2" applyNumberFormat="1" applyFont="1" applyFill="1" applyBorder="1" applyAlignment="1" applyProtection="1">
      <alignment horizontal="center" vertical="center" wrapText="1"/>
    </xf>
    <xf numFmtId="0" fontId="4" fillId="3" borderId="42" xfId="2" applyNumberFormat="1" applyFont="1" applyFill="1" applyBorder="1" applyAlignment="1" applyProtection="1">
      <alignment horizontal="center" vertical="center" wrapText="1"/>
    </xf>
    <xf numFmtId="0" fontId="4" fillId="3" borderId="17" xfId="2" applyNumberFormat="1" applyFont="1" applyFill="1" applyBorder="1" applyAlignment="1" applyProtection="1">
      <alignment horizontal="center" vertical="center" wrapText="1"/>
    </xf>
    <xf numFmtId="0" fontId="4" fillId="3" borderId="19" xfId="2" applyNumberFormat="1" applyFont="1" applyFill="1" applyBorder="1" applyAlignment="1" applyProtection="1">
      <alignment horizontal="center" vertical="center" wrapText="1"/>
    </xf>
    <xf numFmtId="0" fontId="7" fillId="2" borderId="39"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4" fillId="3" borderId="40" xfId="2" applyNumberFormat="1" applyFont="1" applyFill="1" applyBorder="1" applyAlignment="1" applyProtection="1">
      <alignment horizontal="center" vertical="center" wrapText="1"/>
    </xf>
    <xf numFmtId="0" fontId="1" fillId="2" borderId="18" xfId="2" applyNumberFormat="1" applyFont="1" applyFill="1" applyBorder="1" applyAlignment="1" applyProtection="1">
      <alignment horizontal="center" vertical="center" wrapText="1"/>
      <protection locked="0"/>
    </xf>
    <xf numFmtId="0" fontId="1" fillId="2" borderId="39" xfId="2" applyNumberFormat="1" applyFont="1" applyFill="1" applyBorder="1" applyAlignment="1" applyProtection="1">
      <alignment horizontal="left" vertical="center" wrapText="1"/>
      <protection locked="0"/>
    </xf>
    <xf numFmtId="0" fontId="1" fillId="2" borderId="45" xfId="2" applyNumberFormat="1" applyFont="1" applyFill="1" applyBorder="1" applyAlignment="1" applyProtection="1">
      <alignment horizontal="left" vertical="center" wrapText="1"/>
      <protection locked="0"/>
    </xf>
    <xf numFmtId="0" fontId="1" fillId="2" borderId="56" xfId="2" applyNumberFormat="1" applyFont="1" applyFill="1" applyBorder="1" applyAlignment="1" applyProtection="1">
      <alignment horizontal="left" vertical="center" wrapText="1"/>
      <protection locked="0"/>
    </xf>
    <xf numFmtId="0" fontId="1" fillId="2" borderId="37" xfId="2" applyNumberFormat="1" applyFont="1" applyFill="1" applyBorder="1" applyAlignment="1" applyProtection="1">
      <alignment horizontal="left" vertical="center" wrapText="1"/>
      <protection locked="0"/>
    </xf>
    <xf numFmtId="0" fontId="1" fillId="2" borderId="55" xfId="2" applyNumberFormat="1" applyFont="1" applyFill="1" applyBorder="1" applyAlignment="1" applyProtection="1">
      <alignment horizontal="left" vertical="center" wrapText="1"/>
      <protection locked="0"/>
    </xf>
    <xf numFmtId="0" fontId="1" fillId="2" borderId="22" xfId="2" applyNumberFormat="1" applyFont="1" applyFill="1" applyBorder="1" applyAlignment="1" applyProtection="1">
      <alignment horizontal="left" vertical="center" wrapText="1"/>
      <protection locked="0"/>
    </xf>
    <xf numFmtId="0" fontId="1" fillId="2" borderId="38" xfId="2" applyNumberFormat="1" applyFont="1" applyFill="1" applyBorder="1" applyAlignment="1" applyProtection="1">
      <alignment horizontal="center" vertical="center" wrapText="1"/>
      <protection locked="0"/>
    </xf>
    <xf numFmtId="0" fontId="1" fillId="2" borderId="10" xfId="2" applyNumberFormat="1" applyFont="1" applyFill="1" applyBorder="1" applyAlignment="1" applyProtection="1">
      <alignment horizontal="center" vertical="center" wrapText="1"/>
      <protection locked="0"/>
    </xf>
    <xf numFmtId="0" fontId="1" fillId="2" borderId="38" xfId="2" applyNumberFormat="1" applyFont="1" applyFill="1" applyBorder="1" applyAlignment="1" applyProtection="1">
      <alignment horizontal="left" vertical="center" wrapText="1"/>
      <protection locked="0"/>
    </xf>
    <xf numFmtId="0" fontId="1" fillId="2" borderId="10" xfId="2" applyNumberFormat="1" applyFont="1" applyFill="1" applyBorder="1" applyAlignment="1" applyProtection="1">
      <alignment horizontal="left" vertical="center" wrapText="1"/>
      <protection locked="0"/>
    </xf>
    <xf numFmtId="0" fontId="1" fillId="2" borderId="42" xfId="2" applyNumberFormat="1" applyFont="1" applyFill="1" applyBorder="1" applyAlignment="1" applyProtection="1">
      <alignment horizontal="left" vertical="center" wrapText="1"/>
      <protection locked="0"/>
    </xf>
    <xf numFmtId="0" fontId="1" fillId="2" borderId="41" xfId="2" applyNumberFormat="1" applyFont="1" applyFill="1" applyBorder="1" applyAlignment="1" applyProtection="1">
      <alignment horizontal="left" vertical="center" wrapText="1"/>
      <protection locked="0"/>
    </xf>
    <xf numFmtId="0" fontId="10" fillId="6" borderId="54" xfId="2" applyNumberFormat="1" applyFont="1" applyFill="1" applyBorder="1" applyAlignment="1" applyProtection="1">
      <alignment horizontal="center" vertical="center" wrapText="1"/>
    </xf>
    <xf numFmtId="0" fontId="10" fillId="6" borderId="62" xfId="2" applyNumberFormat="1" applyFont="1" applyFill="1" applyBorder="1" applyAlignment="1" applyProtection="1">
      <alignment horizontal="center" vertical="center" wrapText="1"/>
    </xf>
    <xf numFmtId="0" fontId="10" fillId="6" borderId="63" xfId="2" applyNumberFormat="1" applyFont="1" applyFill="1" applyBorder="1" applyAlignment="1" applyProtection="1">
      <alignment horizontal="center" vertical="center" wrapText="1"/>
    </xf>
    <xf numFmtId="0" fontId="10" fillId="10" borderId="62" xfId="2" applyNumberFormat="1" applyFont="1" applyFill="1" applyBorder="1" applyAlignment="1" applyProtection="1">
      <alignment horizontal="center" vertical="center" wrapText="1"/>
    </xf>
    <xf numFmtId="0" fontId="10" fillId="10" borderId="63" xfId="2" applyNumberFormat="1" applyFont="1" applyFill="1" applyBorder="1" applyAlignment="1" applyProtection="1">
      <alignment horizontal="center" vertical="center" wrapText="1"/>
    </xf>
    <xf numFmtId="0" fontId="1" fillId="2" borderId="64" xfId="2" applyNumberFormat="1" applyFont="1" applyFill="1" applyBorder="1" applyAlignment="1" applyProtection="1">
      <alignment horizontal="center" vertical="center" wrapText="1"/>
    </xf>
    <xf numFmtId="0" fontId="1" fillId="2" borderId="65" xfId="2" applyNumberFormat="1" applyFont="1" applyFill="1" applyBorder="1" applyAlignment="1" applyProtection="1">
      <alignment horizontal="center" vertical="center" wrapText="1"/>
    </xf>
    <xf numFmtId="0" fontId="1" fillId="2" borderId="43" xfId="2" applyNumberFormat="1" applyFont="1" applyFill="1" applyBorder="1" applyAlignment="1" applyProtection="1">
      <alignment horizontal="center" vertical="center" wrapText="1"/>
    </xf>
    <xf numFmtId="0" fontId="1" fillId="2" borderId="66" xfId="2" applyNumberFormat="1" applyFont="1" applyFill="1" applyBorder="1" applyAlignment="1" applyProtection="1">
      <alignment horizontal="center" vertical="center" wrapText="1"/>
    </xf>
    <xf numFmtId="0" fontId="1" fillId="2" borderId="17" xfId="2" applyNumberFormat="1" applyFont="1" applyFill="1" applyBorder="1" applyAlignment="1" applyProtection="1">
      <alignment horizontal="center" vertical="center" wrapText="1"/>
    </xf>
    <xf numFmtId="0" fontId="10" fillId="3" borderId="57" xfId="2" applyNumberFormat="1" applyFont="1" applyFill="1" applyBorder="1" applyAlignment="1" applyProtection="1">
      <alignment horizontal="center" vertical="center" wrapText="1"/>
    </xf>
    <xf numFmtId="0" fontId="10" fillId="3" borderId="8" xfId="2" applyNumberFormat="1" applyFont="1" applyFill="1" applyBorder="1" applyAlignment="1" applyProtection="1">
      <alignment horizontal="center" vertical="center" wrapText="1"/>
    </xf>
    <xf numFmtId="0" fontId="10" fillId="3" borderId="38" xfId="2" applyNumberFormat="1" applyFont="1" applyFill="1" applyBorder="1" applyAlignment="1" applyProtection="1">
      <alignment horizontal="center" vertical="center" wrapText="1"/>
    </xf>
    <xf numFmtId="0" fontId="10" fillId="3" borderId="10" xfId="2" applyNumberFormat="1" applyFont="1" applyFill="1" applyBorder="1" applyAlignment="1" applyProtection="1">
      <alignment horizontal="center" vertical="center" wrapText="1"/>
    </xf>
    <xf numFmtId="0" fontId="0" fillId="2" borderId="11" xfId="0" applyFill="1" applyBorder="1" applyAlignment="1">
      <alignment horizontal="center" vertical="center"/>
    </xf>
  </cellXfs>
  <cellStyles count="3">
    <cellStyle name="Normal" xfId="0" builtinId="0"/>
    <cellStyle name="Pourcentage" xfId="1" builtinId="5"/>
    <cellStyle name="Texte explicatif" xfId="2" builtinId="53" customBuiltin="1"/>
  </cellStyles>
  <dxfs count="1580">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77933C"/>
      <rgbColor rgb="FF800080"/>
      <rgbColor rgb="FF008080"/>
      <rgbColor rgb="FFC3D69B"/>
      <rgbColor rgb="FF808080"/>
      <rgbColor rgb="FF9999FF"/>
      <rgbColor rgb="FF993366"/>
      <rgbColor rgb="FFEBF1DE"/>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FAF0F0"/>
      <rgbColor rgb="FFF8EDEC"/>
      <rgbColor rgb="FFFFFF99"/>
      <rgbColor rgb="FF95B3D7"/>
      <rgbColor rgb="FFFF99CC"/>
      <rgbColor rgb="FFCC99FF"/>
      <rgbColor rgb="FFF2DCDB"/>
      <rgbColor rgb="FF3366FF"/>
      <rgbColor rgb="FF33CCCC"/>
      <rgbColor rgb="FF99CC00"/>
      <rgbColor rgb="FFFFCC00"/>
      <rgbColor rgb="FFFF9900"/>
      <rgbColor rgb="FFE84242"/>
      <rgbColor rgb="FF376092"/>
      <rgbColor rgb="FF969696"/>
      <rgbColor rgb="FF003366"/>
      <rgbColor rgb="FF339966"/>
      <rgbColor rgb="FF003300"/>
      <rgbColor rgb="FF333300"/>
      <rgbColor rgb="FF993300"/>
      <rgbColor rgb="FF993366"/>
      <rgbColor rgb="FF333399"/>
      <rgbColor rgb="FF444444"/>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27000</xdr:colOff>
      <xdr:row>15</xdr:row>
      <xdr:rowOff>152280</xdr:rowOff>
    </xdr:from>
    <xdr:to>
      <xdr:col>15</xdr:col>
      <xdr:colOff>8078</xdr:colOff>
      <xdr:row>29</xdr:row>
      <xdr:rowOff>7149</xdr:rowOff>
    </xdr:to>
    <xdr:pic>
      <xdr:nvPicPr>
        <xdr:cNvPr id="2" name="Imag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9475560" y="3390480"/>
          <a:ext cx="3126240" cy="2669400"/>
        </a:xfrm>
        <a:prstGeom prst="rect">
          <a:avLst/>
        </a:prstGeom>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55" zoomScaleNormal="55" workbookViewId="0">
      <selection activeCell="F29" sqref="F29"/>
    </sheetView>
  </sheetViews>
  <sheetFormatPr baseColWidth="10" defaultColWidth="9.109375" defaultRowHeight="13.2" x14ac:dyDescent="0.25"/>
  <cols>
    <col min="1" max="1025" width="10.5546875"/>
  </cols>
  <sheetData/>
  <pageMargins left="0.7" right="0.7" top="0.75" bottom="0.75"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2"/>
  <sheetViews>
    <sheetView topLeftCell="A7" workbookViewId="0">
      <selection activeCell="I26" sqref="I26"/>
    </sheetView>
  </sheetViews>
  <sheetFormatPr baseColWidth="10" defaultColWidth="9.109375" defaultRowHeight="15.6" x14ac:dyDescent="0.25"/>
  <cols>
    <col min="1" max="1" width="10.5546875" style="1"/>
    <col min="2" max="2" width="21" style="1"/>
    <col min="3" max="3" width="23.33203125" style="1"/>
    <col min="4" max="4" width="13.109375" style="1" customWidth="1"/>
    <col min="5" max="6" width="15.109375" style="1" customWidth="1"/>
    <col min="7" max="7" width="14.6640625" style="1" customWidth="1"/>
    <col min="8" max="8" width="7.33203125" style="1" customWidth="1"/>
    <col min="9" max="9" width="9.6640625" style="1"/>
    <col min="10" max="11" width="7.88671875" style="1"/>
    <col min="12" max="1025" width="11.33203125" style="1"/>
  </cols>
  <sheetData>
    <row r="1" spans="2:18" x14ac:dyDescent="0.25">
      <c r="B1"/>
      <c r="C1"/>
      <c r="D1"/>
      <c r="E1"/>
      <c r="F1"/>
      <c r="G1"/>
      <c r="H1"/>
      <c r="L1"/>
      <c r="M1"/>
      <c r="N1"/>
      <c r="O1"/>
      <c r="P1"/>
      <c r="Q1"/>
      <c r="R1"/>
    </row>
    <row r="2" spans="2:18" x14ac:dyDescent="0.25">
      <c r="B2"/>
      <c r="C2"/>
      <c r="D2"/>
      <c r="E2"/>
      <c r="F2"/>
      <c r="G2"/>
      <c r="H2"/>
      <c r="L2"/>
      <c r="M2"/>
      <c r="N2"/>
      <c r="O2"/>
      <c r="P2"/>
      <c r="Q2"/>
      <c r="R2"/>
    </row>
    <row r="3" spans="2:18" ht="28.8" x14ac:dyDescent="0.25">
      <c r="B3" s="638" t="s">
        <v>0</v>
      </c>
      <c r="C3" s="638"/>
      <c r="D3" s="638"/>
      <c r="E3" s="638"/>
      <c r="F3" s="638"/>
      <c r="G3" s="638"/>
      <c r="H3" s="638"/>
      <c r="L3"/>
      <c r="M3"/>
      <c r="N3"/>
      <c r="O3"/>
      <c r="P3"/>
      <c r="Q3"/>
      <c r="R3"/>
    </row>
    <row r="4" spans="2:18" x14ac:dyDescent="0.25">
      <c r="B4"/>
      <c r="C4"/>
      <c r="D4"/>
      <c r="E4"/>
      <c r="F4"/>
      <c r="G4"/>
      <c r="H4"/>
      <c r="L4"/>
      <c r="M4"/>
      <c r="N4"/>
      <c r="O4"/>
      <c r="P4"/>
      <c r="Q4"/>
      <c r="R4"/>
    </row>
    <row r="5" spans="2:18" x14ac:dyDescent="0.25">
      <c r="B5"/>
      <c r="C5"/>
      <c r="D5" s="2" t="s">
        <v>1</v>
      </c>
      <c r="E5" s="3" t="s">
        <v>2</v>
      </c>
      <c r="F5" s="4" t="s">
        <v>3</v>
      </c>
      <c r="G5"/>
      <c r="H5"/>
      <c r="L5"/>
      <c r="M5"/>
      <c r="N5"/>
      <c r="O5"/>
      <c r="P5"/>
      <c r="Q5"/>
      <c r="R5"/>
    </row>
    <row r="6" spans="2:18" x14ac:dyDescent="0.25">
      <c r="B6" s="639" t="s">
        <v>4</v>
      </c>
      <c r="C6" s="639"/>
      <c r="D6" s="5">
        <v>180</v>
      </c>
      <c r="E6" s="6">
        <f>F12</f>
        <v>180</v>
      </c>
      <c r="F6" s="7">
        <f>D6-E6</f>
        <v>0</v>
      </c>
      <c r="G6"/>
      <c r="H6"/>
      <c r="L6" s="8" t="s">
        <v>5</v>
      </c>
      <c r="M6"/>
      <c r="N6"/>
      <c r="O6"/>
      <c r="P6"/>
      <c r="Q6"/>
      <c r="R6"/>
    </row>
    <row r="7" spans="2:18" ht="15.75" customHeight="1" x14ac:dyDescent="0.25">
      <c r="B7" s="640" t="s">
        <v>6</v>
      </c>
      <c r="C7" s="640"/>
      <c r="D7" s="9">
        <v>1715</v>
      </c>
      <c r="E7" s="10">
        <f ca="1">F13</f>
        <v>1673</v>
      </c>
      <c r="F7" s="11">
        <f ca="1">D7-E7</f>
        <v>42</v>
      </c>
      <c r="G7"/>
      <c r="H7"/>
      <c r="L7" s="647" t="s">
        <v>7</v>
      </c>
      <c r="M7" s="647"/>
      <c r="N7" s="647"/>
      <c r="O7" s="647"/>
      <c r="P7" s="647"/>
      <c r="Q7" s="647"/>
      <c r="R7" s="647"/>
    </row>
    <row r="8" spans="2:18" x14ac:dyDescent="0.25">
      <c r="B8" s="648" t="s">
        <v>8</v>
      </c>
      <c r="C8" s="648"/>
      <c r="D8" s="12">
        <f>IF(D6="",0,D7/D6)</f>
        <v>9.5277777777777786</v>
      </c>
      <c r="E8" s="13">
        <f ca="1">F14</f>
        <v>9.2944444444444443</v>
      </c>
      <c r="F8" s="14">
        <f ca="1">IF(D6="",0,D8-E8)</f>
        <v>0.23333333333333428</v>
      </c>
      <c r="G8"/>
      <c r="H8"/>
      <c r="L8" s="647"/>
      <c r="M8" s="647"/>
      <c r="N8" s="647"/>
      <c r="O8" s="647"/>
      <c r="P8" s="647"/>
      <c r="Q8" s="647"/>
      <c r="R8" s="647"/>
    </row>
    <row r="9" spans="2:18" x14ac:dyDescent="0.25">
      <c r="B9"/>
      <c r="C9"/>
      <c r="D9"/>
      <c r="E9"/>
      <c r="F9"/>
      <c r="G9"/>
      <c r="H9"/>
      <c r="L9" s="647"/>
      <c r="M9" s="647"/>
      <c r="N9" s="647"/>
      <c r="O9" s="647"/>
      <c r="P9" s="647"/>
      <c r="Q9" s="647"/>
      <c r="R9" s="647"/>
    </row>
    <row r="10" spans="2:18" x14ac:dyDescent="0.25">
      <c r="B10"/>
      <c r="C10"/>
      <c r="D10"/>
      <c r="E10"/>
      <c r="F10"/>
      <c r="G10"/>
      <c r="H10"/>
      <c r="L10" s="647"/>
      <c r="M10" s="647"/>
      <c r="N10" s="647"/>
      <c r="O10" s="647"/>
      <c r="P10" s="647"/>
      <c r="Q10" s="647"/>
      <c r="R10" s="647"/>
    </row>
    <row r="11" spans="2:18" x14ac:dyDescent="0.25">
      <c r="B11"/>
      <c r="C11"/>
      <c r="D11" s="15" t="s">
        <v>9</v>
      </c>
      <c r="E11" s="16" t="s">
        <v>10</v>
      </c>
      <c r="F11" s="17" t="s">
        <v>11</v>
      </c>
      <c r="G11"/>
      <c r="H11"/>
      <c r="I11"/>
      <c r="J11"/>
      <c r="L11" s="647"/>
      <c r="M11" s="647"/>
      <c r="N11" s="647"/>
      <c r="O11" s="647"/>
      <c r="P11" s="647"/>
      <c r="Q11" s="647"/>
      <c r="R11" s="647"/>
    </row>
    <row r="12" spans="2:18" x14ac:dyDescent="0.25">
      <c r="B12" s="649" t="s">
        <v>12</v>
      </c>
      <c r="C12" s="649"/>
      <c r="D12" s="18">
        <f>SUM(début:fin!AE3:AE3)</f>
        <v>90</v>
      </c>
      <c r="E12" s="19">
        <f>SUM(début:fin!AG3:AG3)</f>
        <v>90</v>
      </c>
      <c r="F12" s="20">
        <f>D12+E12</f>
        <v>180</v>
      </c>
      <c r="G12"/>
      <c r="H12"/>
      <c r="I12"/>
      <c r="J12"/>
      <c r="L12" s="647"/>
      <c r="M12" s="647"/>
      <c r="N12" s="647"/>
      <c r="O12" s="647"/>
      <c r="P12" s="647"/>
      <c r="Q12" s="647"/>
      <c r="R12" s="647"/>
    </row>
    <row r="13" spans="2:18" x14ac:dyDescent="0.25">
      <c r="B13" s="650" t="s">
        <v>13</v>
      </c>
      <c r="C13" s="650"/>
      <c r="D13" s="21">
        <f ca="1">SUM(début:fin!AF4:AF4)</f>
        <v>624</v>
      </c>
      <c r="E13" s="22">
        <f ca="1">SUM(début:fin!AH4:AH4)</f>
        <v>1049</v>
      </c>
      <c r="F13" s="23">
        <f ca="1">D13+E13</f>
        <v>1673</v>
      </c>
      <c r="G13"/>
      <c r="H13"/>
      <c r="I13"/>
      <c r="J13"/>
      <c r="L13" s="647"/>
      <c r="M13" s="647"/>
      <c r="N13" s="647"/>
      <c r="O13" s="647"/>
      <c r="P13" s="647"/>
      <c r="Q13" s="647"/>
      <c r="R13" s="647"/>
    </row>
    <row r="14" spans="2:18" x14ac:dyDescent="0.25">
      <c r="B14" s="651" t="s">
        <v>14</v>
      </c>
      <c r="C14" s="651"/>
      <c r="D14" s="24">
        <f ca="1">IF(D12=0,0,D13/D12)</f>
        <v>6.9333333333333336</v>
      </c>
      <c r="E14" s="24">
        <f ca="1">IF(E12=0,0,E13/E12)</f>
        <v>11.655555555555555</v>
      </c>
      <c r="F14" s="226">
        <f ca="1">IF(F12=0,0,F13/F12)</f>
        <v>9.2944444444444443</v>
      </c>
      <c r="G14"/>
      <c r="H14"/>
      <c r="I14"/>
      <c r="J14"/>
      <c r="L14" s="647"/>
      <c r="M14" s="647"/>
      <c r="N14" s="647"/>
      <c r="O14" s="647"/>
      <c r="P14" s="647"/>
      <c r="Q14" s="647"/>
      <c r="R14" s="647"/>
    </row>
    <row r="15" spans="2:18" ht="15.75" customHeight="1" x14ac:dyDescent="0.25">
      <c r="B15" s="652" t="s">
        <v>15</v>
      </c>
      <c r="C15" s="25" t="s">
        <v>16</v>
      </c>
      <c r="D15" s="26">
        <f ca="1">SUM(début:fin!AF6:AF6)</f>
        <v>0</v>
      </c>
      <c r="E15" s="27">
        <f ca="1">SUM(début:fin!AH6:AH6)</f>
        <v>0</v>
      </c>
      <c r="F15" s="28">
        <f ca="1">D15+E15</f>
        <v>0</v>
      </c>
      <c r="G15"/>
      <c r="H15"/>
      <c r="I15"/>
      <c r="J15"/>
      <c r="L15" s="647"/>
      <c r="M15" s="647"/>
      <c r="N15" s="647"/>
      <c r="O15" s="647"/>
      <c r="P15" s="647"/>
      <c r="Q15" s="647"/>
      <c r="R15" s="647"/>
    </row>
    <row r="16" spans="2:18" x14ac:dyDescent="0.25">
      <c r="B16" s="652"/>
      <c r="C16" s="25" t="s">
        <v>17</v>
      </c>
      <c r="D16" s="26">
        <f ca="1">SUM(début:fin!AF7:AF7)</f>
        <v>0</v>
      </c>
      <c r="E16" s="27">
        <f ca="1">SUM(début:fin!AH7:AH7)</f>
        <v>0</v>
      </c>
      <c r="F16" s="28">
        <f ca="1">D16+E16</f>
        <v>0</v>
      </c>
      <c r="G16"/>
      <c r="H16"/>
      <c r="I16"/>
      <c r="J16"/>
      <c r="L16" s="647"/>
      <c r="M16" s="647"/>
      <c r="N16" s="647"/>
      <c r="O16" s="647"/>
      <c r="P16" s="647"/>
      <c r="Q16" s="647"/>
      <c r="R16" s="647"/>
    </row>
    <row r="17" spans="2:18" x14ac:dyDescent="0.25">
      <c r="B17" s="652"/>
      <c r="C17" s="25" t="s">
        <v>18</v>
      </c>
      <c r="D17" s="26">
        <f ca="1">SUM(début:fin!AF8:AF8)</f>
        <v>0</v>
      </c>
      <c r="E17" s="27">
        <f ca="1">SUM(début:fin!AH8:AH8)</f>
        <v>0</v>
      </c>
      <c r="F17" s="28">
        <f ca="1">D17+E17</f>
        <v>0</v>
      </c>
      <c r="G17"/>
      <c r="H17"/>
      <c r="I17"/>
      <c r="J17"/>
      <c r="L17" s="647"/>
      <c r="M17" s="647"/>
      <c r="N17" s="647"/>
      <c r="O17" s="647"/>
      <c r="P17" s="647"/>
      <c r="Q17" s="647"/>
      <c r="R17" s="647"/>
    </row>
    <row r="18" spans="2:18" x14ac:dyDescent="0.25">
      <c r="B18" s="648" t="s">
        <v>19</v>
      </c>
      <c r="C18" s="648"/>
      <c r="D18" s="29">
        <f ca="1">SUM(début:fin!AF5:AF5)</f>
        <v>0</v>
      </c>
      <c r="E18" s="30">
        <f ca="1">SUM(début:fin!AH5:AH5)</f>
        <v>0</v>
      </c>
      <c r="F18" s="31">
        <f ca="1">D18+E18</f>
        <v>0</v>
      </c>
      <c r="G18"/>
      <c r="H18"/>
      <c r="I18"/>
      <c r="J18"/>
    </row>
    <row r="19" spans="2:18" x14ac:dyDescent="0.25">
      <c r="B19"/>
      <c r="C19"/>
      <c r="D19"/>
      <c r="E19"/>
      <c r="F19"/>
      <c r="G19"/>
      <c r="H19"/>
      <c r="I19"/>
      <c r="J19"/>
    </row>
    <row r="20" spans="2:18" ht="16.2" thickBot="1" x14ac:dyDescent="0.3">
      <c r="B20"/>
      <c r="C20"/>
      <c r="D20"/>
      <c r="E20"/>
      <c r="F20"/>
      <c r="G20"/>
      <c r="H20"/>
    </row>
    <row r="21" spans="2:18" x14ac:dyDescent="0.25">
      <c r="B21" s="32" t="s">
        <v>20</v>
      </c>
      <c r="C21" s="33"/>
      <c r="D21" s="33"/>
      <c r="E21" s="33"/>
      <c r="F21" s="33"/>
      <c r="G21" s="653" t="s">
        <v>21</v>
      </c>
      <c r="H21" s="653"/>
    </row>
    <row r="22" spans="2:18" x14ac:dyDescent="0.25">
      <c r="B22" s="34" t="s">
        <v>22</v>
      </c>
      <c r="C22" s="35"/>
      <c r="D22" s="35"/>
      <c r="E22" s="35"/>
      <c r="F22" s="35"/>
      <c r="G22" s="35"/>
      <c r="H22" s="36"/>
    </row>
    <row r="23" spans="2:18" x14ac:dyDescent="0.25">
      <c r="B23" s="641"/>
      <c r="C23" s="642"/>
      <c r="D23" s="642"/>
      <c r="E23" s="642"/>
      <c r="F23" s="642"/>
      <c r="G23" s="642"/>
      <c r="H23" s="643"/>
    </row>
    <row r="24" spans="2:18" x14ac:dyDescent="0.25">
      <c r="B24" s="641"/>
      <c r="C24" s="642"/>
      <c r="D24" s="642"/>
      <c r="E24" s="642"/>
      <c r="F24" s="642"/>
      <c r="G24" s="642"/>
      <c r="H24" s="643"/>
    </row>
    <row r="25" spans="2:18" x14ac:dyDescent="0.25">
      <c r="B25" s="641"/>
      <c r="C25" s="642"/>
      <c r="D25" s="642"/>
      <c r="E25" s="642"/>
      <c r="F25" s="642"/>
      <c r="G25" s="642"/>
      <c r="H25" s="643"/>
    </row>
    <row r="26" spans="2:18" x14ac:dyDescent="0.25">
      <c r="B26" s="641"/>
      <c r="C26" s="642"/>
      <c r="D26" s="642"/>
      <c r="E26" s="642"/>
      <c r="F26" s="642"/>
      <c r="G26" s="642"/>
      <c r="H26" s="643"/>
    </row>
    <row r="27" spans="2:18" x14ac:dyDescent="0.25">
      <c r="B27" s="641"/>
      <c r="C27" s="642"/>
      <c r="D27" s="642"/>
      <c r="E27" s="642"/>
      <c r="F27" s="642"/>
      <c r="G27" s="642"/>
      <c r="H27" s="643"/>
    </row>
    <row r="28" spans="2:18" x14ac:dyDescent="0.25">
      <c r="B28" s="641"/>
      <c r="C28" s="642"/>
      <c r="D28" s="642"/>
      <c r="E28" s="642"/>
      <c r="F28" s="642"/>
      <c r="G28" s="642"/>
      <c r="H28" s="643"/>
    </row>
    <row r="29" spans="2:18" x14ac:dyDescent="0.25">
      <c r="B29" s="641"/>
      <c r="C29" s="642"/>
      <c r="D29" s="642"/>
      <c r="E29" s="642"/>
      <c r="F29" s="642"/>
      <c r="G29" s="642"/>
      <c r="H29" s="643"/>
    </row>
    <row r="30" spans="2:18" x14ac:dyDescent="0.25">
      <c r="B30" s="641"/>
      <c r="C30" s="642"/>
      <c r="D30" s="642"/>
      <c r="E30" s="642"/>
      <c r="F30" s="642"/>
      <c r="G30" s="642"/>
      <c r="H30" s="643"/>
    </row>
    <row r="31" spans="2:18" ht="16.2" thickBot="1" x14ac:dyDescent="0.3">
      <c r="B31" s="644"/>
      <c r="C31" s="645"/>
      <c r="D31" s="645"/>
      <c r="E31" s="645"/>
      <c r="F31" s="645"/>
      <c r="G31" s="645"/>
      <c r="H31" s="646"/>
    </row>
    <row r="32" spans="2:18" x14ac:dyDescent="0.25">
      <c r="B32" s="221"/>
      <c r="C32" s="221"/>
      <c r="D32" s="221"/>
      <c r="E32" s="221"/>
      <c r="F32" s="221"/>
      <c r="G32" s="220"/>
      <c r="H32" s="220"/>
    </row>
  </sheetData>
  <mergeCells count="12">
    <mergeCell ref="B3:H3"/>
    <mergeCell ref="B6:C6"/>
    <mergeCell ref="B7:C7"/>
    <mergeCell ref="B23:H31"/>
    <mergeCell ref="L7:R17"/>
    <mergeCell ref="B8:C8"/>
    <mergeCell ref="B12:C12"/>
    <mergeCell ref="B13:C13"/>
    <mergeCell ref="B14:C14"/>
    <mergeCell ref="B15:B17"/>
    <mergeCell ref="B18:C18"/>
    <mergeCell ref="G21:H21"/>
  </mergeCells>
  <pageMargins left="0.7" right="0.7" top="0.75" bottom="0.75" header="0.51180555555555496" footer="0.51180555555555496"/>
  <pageSetup paperSize="9" firstPageNumber="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80"/>
  <sheetViews>
    <sheetView tabSelected="1" zoomScale="70" zoomScaleNormal="70" workbookViewId="0">
      <selection activeCell="I51" sqref="I51"/>
    </sheetView>
  </sheetViews>
  <sheetFormatPr baseColWidth="10" defaultColWidth="9.109375" defaultRowHeight="15.6" outlineLevelCol="1" x14ac:dyDescent="0.25"/>
  <cols>
    <col min="1" max="1" width="5.44140625" style="37" customWidth="1"/>
    <col min="2" max="3" width="8.5546875" style="37"/>
    <col min="4" max="4" width="16.33203125" style="37" customWidth="1"/>
    <col min="5" max="5" width="8.5546875" style="222"/>
    <col min="6" max="6" width="13.6640625" style="37"/>
    <col min="7" max="7" width="13" style="37" customWidth="1"/>
    <col min="8" max="8" width="28.6640625" style="37"/>
    <col min="9" max="9" width="39.33203125" style="1" customWidth="1"/>
    <col min="10" max="10" width="11.5546875" style="1"/>
    <col min="11" max="11" width="12.88671875" style="1"/>
    <col min="12" max="12" width="9.109375" style="1"/>
    <col min="13" max="13" width="10.33203125" style="38" customWidth="1"/>
    <col min="14" max="14" width="11.44140625" style="1"/>
    <col min="15" max="17" width="11.109375" style="1"/>
    <col min="18" max="18" width="12.5546875" style="1"/>
    <col min="19" max="19" width="12.109375" style="1"/>
    <col min="20" max="20" width="11.44140625" style="1"/>
    <col min="21" max="21" width="11.44140625" style="38"/>
    <col min="22" max="22" width="16.109375" style="1" customWidth="1"/>
    <col min="23" max="27" width="12.109375" style="1"/>
    <col min="28" max="28" width="33.5546875" style="1"/>
    <col min="29" max="30" width="50.5546875" style="1"/>
    <col min="31" max="34" width="0" style="1" hidden="1" customWidth="1" outlineLevel="1"/>
    <col min="35" max="35" width="11.33203125" style="1" collapsed="1"/>
    <col min="36" max="1025" width="11.33203125" style="1"/>
  </cols>
  <sheetData>
    <row r="1" spans="1:34" s="1" customFormat="1" ht="6" customHeight="1" x14ac:dyDescent="0.25">
      <c r="A1"/>
      <c r="B1"/>
      <c r="C1"/>
      <c r="D1"/>
      <c r="E1" s="583"/>
      <c r="F1"/>
      <c r="G1"/>
      <c r="H1"/>
      <c r="I1" s="37"/>
      <c r="J1" s="37"/>
      <c r="K1" s="37"/>
      <c r="L1"/>
      <c r="M1" s="225"/>
      <c r="N1"/>
      <c r="O1"/>
      <c r="P1"/>
      <c r="Q1"/>
      <c r="R1"/>
      <c r="S1"/>
      <c r="T1"/>
      <c r="V1" s="38"/>
      <c r="W1"/>
      <c r="X1"/>
      <c r="Y1"/>
      <c r="Z1"/>
      <c r="AA1"/>
      <c r="AB1"/>
      <c r="AC1"/>
      <c r="AD1"/>
      <c r="AE1"/>
      <c r="AF1"/>
      <c r="AG1"/>
      <c r="AH1"/>
    </row>
    <row r="2" spans="1:34" s="1" customFormat="1" ht="18" customHeight="1" x14ac:dyDescent="0.25">
      <c r="A2"/>
      <c r="B2"/>
      <c r="C2"/>
      <c r="D2"/>
      <c r="E2" s="583"/>
      <c r="F2"/>
      <c r="G2" s="8"/>
      <c r="H2" s="39"/>
      <c r="I2" s="37"/>
      <c r="J2" s="37"/>
      <c r="K2" s="37"/>
      <c r="L2"/>
      <c r="M2" s="225"/>
      <c r="N2"/>
      <c r="O2"/>
      <c r="P2"/>
      <c r="Q2"/>
      <c r="R2"/>
      <c r="S2"/>
      <c r="T2"/>
      <c r="V2"/>
      <c r="W2" s="27" t="s">
        <v>23</v>
      </c>
      <c r="X2" s="27" t="s">
        <v>24</v>
      </c>
      <c r="Y2"/>
      <c r="Z2"/>
      <c r="AA2"/>
      <c r="AB2"/>
      <c r="AC2"/>
      <c r="AD2"/>
      <c r="AE2" s="686" t="s">
        <v>9</v>
      </c>
      <c r="AF2" s="686"/>
      <c r="AG2" s="686" t="s">
        <v>10</v>
      </c>
      <c r="AH2" s="686"/>
    </row>
    <row r="3" spans="1:34" ht="18" customHeight="1" x14ac:dyDescent="0.25">
      <c r="A3"/>
      <c r="B3" s="675" t="s">
        <v>9</v>
      </c>
      <c r="C3" s="675"/>
      <c r="D3"/>
      <c r="E3" s="583"/>
      <c r="F3"/>
      <c r="G3"/>
      <c r="H3" s="41" t="s">
        <v>25</v>
      </c>
      <c r="I3" s="676" t="s">
        <v>26</v>
      </c>
      <c r="J3" s="676"/>
      <c r="K3" s="676"/>
      <c r="L3"/>
      <c r="M3" s="225"/>
      <c r="N3"/>
      <c r="O3"/>
      <c r="P3"/>
      <c r="Q3"/>
      <c r="R3"/>
      <c r="S3"/>
      <c r="T3"/>
      <c r="U3" s="677" t="str">
        <f>Paramétrage!I6</f>
        <v>M - Mention</v>
      </c>
      <c r="V3" s="677"/>
      <c r="W3" s="27">
        <f>ROUND(SUMIFS($U$12:$U$78,$H$12:$H$78,$U3,$Q$12:$Q$78,"&lt;&gt;Mut+ext"),0)</f>
        <v>55</v>
      </c>
      <c r="X3" s="27">
        <f ca="1">SUMIF($H$12:$H$98,$U3,$Y$12:$Y$73)</f>
        <v>624</v>
      </c>
      <c r="Y3"/>
      <c r="Z3"/>
      <c r="AA3"/>
      <c r="AB3"/>
      <c r="AC3"/>
      <c r="AD3"/>
      <c r="AE3" s="686">
        <f>IF($B$3="M2",0,I7)</f>
        <v>90</v>
      </c>
      <c r="AF3" s="686"/>
      <c r="AG3" s="686">
        <f>IF($B$3="M1",0,I7)</f>
        <v>0</v>
      </c>
      <c r="AH3" s="686"/>
    </row>
    <row r="4" spans="1:34" ht="18" customHeight="1" x14ac:dyDescent="0.25">
      <c r="A4"/>
      <c r="B4" s="675"/>
      <c r="C4" s="675"/>
      <c r="D4"/>
      <c r="E4" s="583"/>
      <c r="F4"/>
      <c r="G4"/>
      <c r="H4" s="44" t="s">
        <v>27</v>
      </c>
      <c r="I4" s="676" t="str">
        <f>Synthèse!B3</f>
        <v>MASTER COMMUNICATION DES ORGANISATIONS</v>
      </c>
      <c r="J4" s="676"/>
      <c r="K4" s="676"/>
      <c r="L4"/>
      <c r="M4" s="225"/>
      <c r="N4"/>
      <c r="O4"/>
      <c r="P4"/>
      <c r="Q4"/>
      <c r="R4"/>
      <c r="S4"/>
      <c r="T4"/>
      <c r="U4" s="677" t="str">
        <f>Paramétrage!I7</f>
        <v>TR - Transversale</v>
      </c>
      <c r="V4" s="677"/>
      <c r="W4" s="27">
        <f>ROUND(SUMIFS($U$12:$U$78,$H$12:$H$78,$U4,$Q$12:$Q$78,"&lt;&gt;Mut+ext"),0)</f>
        <v>0</v>
      </c>
      <c r="X4" s="27">
        <f ca="1">SUMIF($H$12:$H$98,$U4,$Y$12:$Y$73)</f>
        <v>0</v>
      </c>
      <c r="Y4"/>
      <c r="Z4"/>
      <c r="AA4"/>
      <c r="AB4"/>
      <c r="AC4"/>
      <c r="AD4"/>
      <c r="AE4" s="27">
        <f t="shared" ref="AE4:AF8" si="0">IF($B$3="M2",0,W3)</f>
        <v>55</v>
      </c>
      <c r="AF4" s="27">
        <f t="shared" ca="1" si="0"/>
        <v>624</v>
      </c>
      <c r="AG4" s="27">
        <f t="shared" ref="AG4:AH8" si="1">IF($B$3="M1",0,W3)</f>
        <v>0</v>
      </c>
      <c r="AH4" s="27">
        <f t="shared" si="1"/>
        <v>0</v>
      </c>
    </row>
    <row r="5" spans="1:34" ht="18" customHeight="1" x14ac:dyDescent="0.25">
      <c r="A5"/>
      <c r="B5" s="675" t="s">
        <v>28</v>
      </c>
      <c r="C5" s="675"/>
      <c r="D5"/>
      <c r="E5" s="583"/>
      <c r="F5"/>
      <c r="G5"/>
      <c r="H5" s="41" t="s">
        <v>29</v>
      </c>
      <c r="I5" s="676" t="s">
        <v>30</v>
      </c>
      <c r="J5" s="676"/>
      <c r="K5" s="676"/>
      <c r="L5"/>
      <c r="M5" s="225"/>
      <c r="N5"/>
      <c r="O5"/>
      <c r="P5"/>
      <c r="Q5"/>
      <c r="R5"/>
      <c r="S5"/>
      <c r="T5"/>
      <c r="U5" s="677" t="str">
        <f>Paramétrage!I8</f>
        <v>RFC - Recettes de FC</v>
      </c>
      <c r="V5" s="677"/>
      <c r="W5" s="27">
        <f>ROUND(SUMIFS($U$12:$U$78,$H$12:$H$78,$U5,$Q$12:$Q$78,"&lt;&gt;Mut+ext"),0)</f>
        <v>0</v>
      </c>
      <c r="X5" s="27">
        <f ca="1">SUMIF($H$12:$H$98,$U5,$Y$12:$Y$73)</f>
        <v>0</v>
      </c>
      <c r="Y5"/>
      <c r="Z5"/>
      <c r="AA5"/>
      <c r="AB5"/>
      <c r="AC5"/>
      <c r="AD5"/>
      <c r="AE5" s="27">
        <f t="shared" si="0"/>
        <v>0</v>
      </c>
      <c r="AF5" s="27">
        <f t="shared" ca="1" si="0"/>
        <v>0</v>
      </c>
      <c r="AG5" s="27">
        <f t="shared" si="1"/>
        <v>0</v>
      </c>
      <c r="AH5" s="27">
        <f t="shared" si="1"/>
        <v>0</v>
      </c>
    </row>
    <row r="6" spans="1:34" ht="18" customHeight="1" x14ac:dyDescent="0.25">
      <c r="A6"/>
      <c r="B6" s="675"/>
      <c r="C6" s="675"/>
      <c r="D6"/>
      <c r="E6" s="583"/>
      <c r="F6"/>
      <c r="G6"/>
      <c r="H6" s="41" t="s">
        <v>31</v>
      </c>
      <c r="I6" s="676" t="s">
        <v>32</v>
      </c>
      <c r="J6" s="676"/>
      <c r="K6" s="676"/>
      <c r="L6"/>
      <c r="M6" s="225"/>
      <c r="N6"/>
      <c r="O6"/>
      <c r="P6"/>
      <c r="Q6"/>
      <c r="R6"/>
      <c r="S6"/>
      <c r="T6"/>
      <c r="U6" s="677" t="str">
        <f>Paramétrage!I9</f>
        <v>RA - Recettes d'apprentissage</v>
      </c>
      <c r="V6" s="677"/>
      <c r="W6" s="27">
        <f>ROUND(SUMIFS($U$12:$U$78,$H$12:$H$78,$U6,$Q$12:$Q$78,"&lt;&gt;Mut+ext"),0)</f>
        <v>0</v>
      </c>
      <c r="X6" s="27">
        <f ca="1">SUMIF($H$12:$H$98,$U6,$Y$12:$Y$73)</f>
        <v>0</v>
      </c>
      <c r="Y6"/>
      <c r="Z6"/>
      <c r="AA6"/>
      <c r="AB6"/>
      <c r="AC6"/>
      <c r="AD6"/>
      <c r="AE6" s="27">
        <f t="shared" si="0"/>
        <v>0</v>
      </c>
      <c r="AF6" s="27">
        <f t="shared" ca="1" si="0"/>
        <v>0</v>
      </c>
      <c r="AG6" s="27">
        <f t="shared" si="1"/>
        <v>0</v>
      </c>
      <c r="AH6" s="27">
        <f t="shared" si="1"/>
        <v>0</v>
      </c>
    </row>
    <row r="7" spans="1:34" ht="18" customHeight="1" x14ac:dyDescent="0.25">
      <c r="A7"/>
      <c r="B7"/>
      <c r="C7"/>
      <c r="D7"/>
      <c r="E7" s="583"/>
      <c r="F7"/>
      <c r="G7"/>
      <c r="H7" s="47" t="s">
        <v>33</v>
      </c>
      <c r="I7" s="676">
        <v>90</v>
      </c>
      <c r="J7" s="676"/>
      <c r="K7" s="676"/>
      <c r="L7"/>
      <c r="M7" s="225"/>
      <c r="N7"/>
      <c r="O7"/>
      <c r="P7"/>
      <c r="Q7"/>
      <c r="R7"/>
      <c r="S7"/>
      <c r="T7"/>
      <c r="U7" s="677" t="str">
        <f>Paramétrage!I10</f>
        <v>RP - Recettes propres autres</v>
      </c>
      <c r="V7" s="677"/>
      <c r="W7" s="27">
        <f>ROUND(SUMIFS($U$12:$U$78,$H$12:$H$78,$U7,$Q$12:$Q$78,"&lt;&gt;Mut+ext"),0)</f>
        <v>0</v>
      </c>
      <c r="X7" s="27">
        <f ca="1">SUMIF($H$12:$H$98,$U7,$Y$12:$Y$73)</f>
        <v>0</v>
      </c>
      <c r="Y7"/>
      <c r="Z7"/>
      <c r="AA7"/>
      <c r="AB7"/>
      <c r="AC7"/>
      <c r="AD7"/>
      <c r="AE7" s="27">
        <f t="shared" si="0"/>
        <v>0</v>
      </c>
      <c r="AF7" s="27">
        <f t="shared" ca="1" si="0"/>
        <v>0</v>
      </c>
      <c r="AG7" s="27">
        <f t="shared" si="1"/>
        <v>0</v>
      </c>
      <c r="AH7" s="27">
        <f t="shared" si="1"/>
        <v>0</v>
      </c>
    </row>
    <row r="8" spans="1:34" s="1" customFormat="1" ht="18" customHeight="1" x14ac:dyDescent="0.25">
      <c r="A8"/>
      <c r="B8"/>
      <c r="C8"/>
      <c r="D8"/>
      <c r="E8" s="583"/>
      <c r="F8"/>
      <c r="G8"/>
      <c r="I8"/>
      <c r="J8"/>
      <c r="K8"/>
      <c r="L8"/>
      <c r="M8" s="225"/>
      <c r="N8"/>
      <c r="O8"/>
      <c r="P8"/>
      <c r="Q8"/>
      <c r="R8"/>
      <c r="S8"/>
      <c r="T8"/>
      <c r="V8"/>
      <c r="W8"/>
      <c r="X8"/>
      <c r="Y8"/>
      <c r="Z8"/>
      <c r="AA8"/>
      <c r="AB8"/>
      <c r="AC8"/>
      <c r="AD8"/>
      <c r="AE8" s="27">
        <f t="shared" si="0"/>
        <v>0</v>
      </c>
      <c r="AF8" s="27">
        <f t="shared" ca="1" si="0"/>
        <v>0</v>
      </c>
      <c r="AG8" s="27">
        <f t="shared" si="1"/>
        <v>0</v>
      </c>
      <c r="AH8" s="27">
        <f t="shared" si="1"/>
        <v>0</v>
      </c>
    </row>
    <row r="9" spans="1:34" s="1" customFormat="1" ht="6.6" customHeight="1" x14ac:dyDescent="0.25">
      <c r="A9"/>
      <c r="B9"/>
      <c r="C9"/>
      <c r="D9"/>
      <c r="E9" s="583"/>
      <c r="F9"/>
      <c r="G9"/>
      <c r="I9"/>
      <c r="J9"/>
      <c r="K9"/>
      <c r="L9"/>
      <c r="M9" s="225"/>
      <c r="N9"/>
      <c r="O9"/>
      <c r="P9"/>
      <c r="Q9"/>
      <c r="R9"/>
      <c r="S9"/>
      <c r="T9"/>
      <c r="V9"/>
      <c r="W9"/>
      <c r="X9"/>
      <c r="Y9"/>
      <c r="Z9"/>
      <c r="AA9"/>
      <c r="AB9"/>
      <c r="AC9"/>
      <c r="AD9"/>
      <c r="AE9"/>
      <c r="AF9"/>
    </row>
    <row r="10" spans="1:34" ht="68.400000000000006" customHeight="1" x14ac:dyDescent="0.3">
      <c r="A10" s="404"/>
      <c r="B10" s="678" t="s">
        <v>34</v>
      </c>
      <c r="C10" s="678"/>
      <c r="D10" s="678"/>
      <c r="E10" s="678"/>
      <c r="F10" s="678"/>
      <c r="G10" s="679" t="s">
        <v>35</v>
      </c>
      <c r="H10" s="679" t="s">
        <v>36</v>
      </c>
      <c r="I10" s="680" t="s">
        <v>37</v>
      </c>
      <c r="J10" s="681" t="s">
        <v>38</v>
      </c>
      <c r="K10" s="681" t="s">
        <v>39</v>
      </c>
      <c r="L10" s="680" t="s">
        <v>40</v>
      </c>
      <c r="M10" s="682" t="s">
        <v>41</v>
      </c>
      <c r="N10" s="667" t="s">
        <v>42</v>
      </c>
      <c r="O10" s="681" t="s">
        <v>43</v>
      </c>
      <c r="P10" s="683" t="s">
        <v>44</v>
      </c>
      <c r="Q10" s="684" t="s">
        <v>45</v>
      </c>
      <c r="R10" s="685" t="s">
        <v>46</v>
      </c>
      <c r="S10" s="685"/>
      <c r="T10" s="685"/>
      <c r="U10" s="681" t="s">
        <v>47</v>
      </c>
      <c r="V10" s="405" t="s">
        <v>48</v>
      </c>
      <c r="W10" s="406" t="s">
        <v>49</v>
      </c>
      <c r="X10" s="406" t="s">
        <v>50</v>
      </c>
      <c r="Y10" s="407" t="s">
        <v>51</v>
      </c>
      <c r="Z10" s="666" t="s">
        <v>52</v>
      </c>
      <c r="AA10" s="666"/>
      <c r="AB10" s="666"/>
      <c r="AC10" s="667" t="s">
        <v>53</v>
      </c>
      <c r="AD10" s="668" t="s">
        <v>54</v>
      </c>
      <c r="AE10" s="669" t="s">
        <v>55</v>
      </c>
      <c r="AF10" s="670" t="s">
        <v>56</v>
      </c>
    </row>
    <row r="11" spans="1:34" ht="32.25" customHeight="1" x14ac:dyDescent="0.3">
      <c r="A11" s="404"/>
      <c r="B11" s="408" t="s">
        <v>57</v>
      </c>
      <c r="C11" s="671" t="s">
        <v>58</v>
      </c>
      <c r="D11" s="671"/>
      <c r="E11" s="409" t="s">
        <v>59</v>
      </c>
      <c r="F11" s="409" t="s">
        <v>60</v>
      </c>
      <c r="G11" s="679"/>
      <c r="H11" s="679"/>
      <c r="I11" s="680"/>
      <c r="J11" s="681"/>
      <c r="K11" s="681"/>
      <c r="L11" s="680"/>
      <c r="M11" s="682"/>
      <c r="N11" s="667"/>
      <c r="O11" s="681"/>
      <c r="P11" s="683"/>
      <c r="Q11" s="684"/>
      <c r="R11" s="685"/>
      <c r="S11" s="685"/>
      <c r="T11" s="685"/>
      <c r="U11" s="681"/>
      <c r="V11" s="410">
        <f>V46+V78</f>
        <v>438</v>
      </c>
      <c r="W11" s="411">
        <f>W46+W78</f>
        <v>270</v>
      </c>
      <c r="X11" s="411">
        <f>X46+X78</f>
        <v>618</v>
      </c>
      <c r="Y11" s="412">
        <f>Y46+Y78</f>
        <v>624</v>
      </c>
      <c r="Z11" s="666"/>
      <c r="AA11" s="666"/>
      <c r="AB11" s="666"/>
      <c r="AC11" s="667"/>
      <c r="AD11" s="668"/>
      <c r="AE11" s="669"/>
      <c r="AF11" s="670"/>
    </row>
    <row r="12" spans="1:34" ht="15.6" customHeight="1" x14ac:dyDescent="0.25">
      <c r="A12" s="672" t="s">
        <v>61</v>
      </c>
      <c r="B12" s="654" t="s">
        <v>62</v>
      </c>
      <c r="C12" s="673" t="s">
        <v>63</v>
      </c>
      <c r="D12" s="673"/>
      <c r="E12" s="674">
        <v>0</v>
      </c>
      <c r="F12" s="674" t="s">
        <v>64</v>
      </c>
      <c r="G12" s="413" t="s">
        <v>65</v>
      </c>
      <c r="H12" s="414" t="s">
        <v>66</v>
      </c>
      <c r="I12" s="415" t="s">
        <v>67</v>
      </c>
      <c r="J12" s="416">
        <v>71</v>
      </c>
      <c r="K12" s="417" t="s">
        <v>64</v>
      </c>
      <c r="L12" s="418">
        <v>1</v>
      </c>
      <c r="M12" s="415" t="s">
        <v>68</v>
      </c>
      <c r="N12" s="419">
        <v>20</v>
      </c>
      <c r="O12" s="420">
        <v>90</v>
      </c>
      <c r="P12" s="421">
        <v>250</v>
      </c>
      <c r="Q12" s="422" t="s">
        <v>69</v>
      </c>
      <c r="R12" s="656" t="s">
        <v>70</v>
      </c>
      <c r="S12" s="656"/>
      <c r="T12" s="656"/>
      <c r="U12" s="423">
        <f>IF(OR(P12="",M12=Paramétrage!$C$10,M12=Paramétrage!$C$13,M12=Paramétrage!$C$17,M12=Paramétrage!$C$20,M12=Paramétrage!$C$24,M12=Paramétrage!$C$27,AND(M12&lt;&gt;Paramétrage!$C$9,Q12="Mut+ext")),0,ROUNDUP(O12/P12,0))</f>
        <v>0</v>
      </c>
      <c r="V12" s="424">
        <f>IF(OR(M12="",Q12="Mut+ext"),0,IF(VLOOKUP(M12,Paramétrage!$C$6:$E$29,2,0)=0,0,IF(P12="","saisir capacité",N12*U12*VLOOKUP(M12,Paramétrage!$C$6:$E$29,2,0))))</f>
        <v>0</v>
      </c>
      <c r="W12" s="425"/>
      <c r="X12" s="426">
        <f>IF(OR(M12="",Q12="Mut+ext"),0,IF(ISERROR(V12+W12)=1,V12,V12+W12))</f>
        <v>0</v>
      </c>
      <c r="Y12" s="427">
        <f>IF(OR(M12="",Q12="Mut+ext"),0,IF(ISERROR(W12+V12*VLOOKUP(M12,Paramétrage!$C$6:$E$29,3,0))=1,X12,W12+V12*VLOOKUP(M12,Paramétrage!$C$6:$E$29,3,0)))</f>
        <v>0</v>
      </c>
      <c r="Z12" s="657"/>
      <c r="AA12" s="657"/>
      <c r="AB12" s="657"/>
      <c r="AC12" s="428"/>
      <c r="AD12" s="429"/>
      <c r="AE12" s="430">
        <f>IF(G12="",0,IF(K12="",0,IF(SUMIF($G$12:$G$14,G12,$O$12:$O$14)=0,0,IF(OR(L12="",K12="obligatoire"),AF12/SUMIF($G$12:$G$14,G12,$O$12:$O$14),AF12/(SUMIF($G$12:$G$14,G12,$O$12:$O$14)/L12)))))</f>
        <v>20</v>
      </c>
      <c r="AF12" s="431">
        <f>N12*O12</f>
        <v>1800</v>
      </c>
    </row>
    <row r="13" spans="1:34" x14ac:dyDescent="0.25">
      <c r="A13" s="672"/>
      <c r="B13" s="654"/>
      <c r="C13" s="673"/>
      <c r="D13" s="673"/>
      <c r="E13" s="674"/>
      <c r="F13" s="674"/>
      <c r="G13" s="413" t="s">
        <v>71</v>
      </c>
      <c r="H13" s="414" t="s">
        <v>66</v>
      </c>
      <c r="I13" s="415" t="s">
        <v>72</v>
      </c>
      <c r="J13" s="416">
        <v>71</v>
      </c>
      <c r="K13" s="417" t="s">
        <v>64</v>
      </c>
      <c r="L13" s="418">
        <v>1</v>
      </c>
      <c r="M13" s="415" t="s">
        <v>68</v>
      </c>
      <c r="N13" s="419">
        <v>8</v>
      </c>
      <c r="O13" s="420">
        <v>90</v>
      </c>
      <c r="P13" s="421">
        <v>250</v>
      </c>
      <c r="Q13" s="432" t="s">
        <v>69</v>
      </c>
      <c r="R13" s="656" t="s">
        <v>70</v>
      </c>
      <c r="S13" s="656"/>
      <c r="T13" s="656"/>
      <c r="U13" s="423">
        <f>IF(OR(P13="",M13=Paramétrage!$C$10,M13=Paramétrage!$C$13,M13=Paramétrage!$C$17,M13=Paramétrage!$C$20,M13=Paramétrage!$C$24,M13=Paramétrage!$C$27,AND(M13&lt;&gt;Paramétrage!$C$9,Q13="Mut+ext")),0,ROUNDUP(O13/P13,0))</f>
        <v>0</v>
      </c>
      <c r="V13" s="424">
        <f>IF(OR(M13="",Q13="Mut+ext"),0,IF(VLOOKUP(M13,Paramétrage!$C$6:$E$29,2,0)=0,0,IF(P13="","saisir capacité",N13*U13*VLOOKUP(M13,Paramétrage!$C$6:$E$29,2,0))))</f>
        <v>0</v>
      </c>
      <c r="W13" s="425"/>
      <c r="X13" s="426">
        <f>IF(OR(M13="",Q13="Mut+ext"),0,IF(ISERROR(V13+W13)=1,V13,V13+W13))</f>
        <v>0</v>
      </c>
      <c r="Y13" s="427">
        <f>IF(OR(M13="",Q13="Mut+ext"),0,IF(ISERROR(W13+V13*VLOOKUP(M13,Paramétrage!$C$6:$E$29,3,0))=1,X13,W13+V13*VLOOKUP(M13,Paramétrage!$C$6:$E$29,3,0)))</f>
        <v>0</v>
      </c>
      <c r="Z13" s="657"/>
      <c r="AA13" s="657"/>
      <c r="AB13" s="657"/>
      <c r="AC13" s="433"/>
      <c r="AD13" s="429"/>
      <c r="AE13" s="430">
        <f>IF(G13="",0,IF(K13="",0,IF(SUMIF($G$12:$G$14,G13,$O$12:$O$14)=0,0,IF(OR(L13="",K13="obligatoire"),AF13/SUMIF($G$12:$G$14,G13,$O$12:$O$14),AF13/(SUMIF($G$12:$G$14,G13,$O$12:$O$14)/L13)))))</f>
        <v>8</v>
      </c>
      <c r="AF13" s="434">
        <f>N13*O13</f>
        <v>720</v>
      </c>
    </row>
    <row r="14" spans="1:34" ht="16.2" thickBot="1" x14ac:dyDescent="0.3">
      <c r="A14" s="672"/>
      <c r="B14" s="654"/>
      <c r="C14" s="673"/>
      <c r="D14" s="673"/>
      <c r="E14" s="674"/>
      <c r="F14" s="674"/>
      <c r="G14" s="413"/>
      <c r="H14" s="435"/>
      <c r="I14" s="436"/>
      <c r="J14" s="416"/>
      <c r="K14" s="437"/>
      <c r="L14" s="418"/>
      <c r="M14" s="415"/>
      <c r="N14" s="438"/>
      <c r="O14" s="439"/>
      <c r="P14" s="421"/>
      <c r="Q14" s="432"/>
      <c r="R14" s="656"/>
      <c r="S14" s="656"/>
      <c r="T14" s="656"/>
      <c r="U14" s="423">
        <f>IF(OR(P14="",M14=Paramétrage!$C$10,M14=Paramétrage!$C$13,M14=Paramétrage!$C$17,M14=Paramétrage!$C$20,M14=Paramétrage!$C$24,M14=Paramétrage!$C$27,AND(M14&lt;&gt;Paramétrage!$C$9,Q14="Mut+ext")),0,ROUNDUP(O14/P14,0))</f>
        <v>0</v>
      </c>
      <c r="V14" s="424">
        <f>IF(OR(M14="",Q14="Mut+ext"),0,IF(VLOOKUP(M14,Paramétrage!$C$6:$E$29,2,0)=0,0,IF(P14="","saisir capacité",N14*U14*VLOOKUP(M14,Paramétrage!$C$6:$E$29,2,0))))</f>
        <v>0</v>
      </c>
      <c r="W14" s="425"/>
      <c r="X14" s="426">
        <f>IF(OR(M14="",Q14="Mut+ext"),0,IF(ISERROR(V14+W14)=1,V14,V14+W14))</f>
        <v>0</v>
      </c>
      <c r="Y14" s="427">
        <f>IF(OR(M14="",Q14="Mut+ext"),0,IF(ISERROR(W14+V14*VLOOKUP(M14,Paramétrage!$C$6:$E$29,3,0))=1,X14,W14+V14*VLOOKUP(M14,Paramétrage!$C$6:$E$29,3,0)))</f>
        <v>0</v>
      </c>
      <c r="Z14" s="657"/>
      <c r="AA14" s="657"/>
      <c r="AB14" s="657"/>
      <c r="AC14" s="433"/>
      <c r="AD14" s="429"/>
      <c r="AE14" s="430">
        <f>IF(G14="",0,IF(K14="",0,IF(SUMIF($G$12:$G$14,G14,$O$12:$O$14)=0,0,IF(OR(L14="",K14="obligatoire"),AF14/SUMIF($G$12:$G$14,G14,$O$12:$O$14),AF14/(SUMIF($G$12:$G$14,G14,$O$12:$O$14)/L14)))))</f>
        <v>0</v>
      </c>
      <c r="AF14" s="434">
        <f>N14*O14</f>
        <v>0</v>
      </c>
    </row>
    <row r="15" spans="1:34" ht="16.2" thickBot="1" x14ac:dyDescent="0.3">
      <c r="A15" s="672"/>
      <c r="B15" s="654"/>
      <c r="C15" s="440"/>
      <c r="D15" s="441"/>
      <c r="E15" s="442"/>
      <c r="F15" s="442"/>
      <c r="G15" s="442"/>
      <c r="H15" s="443"/>
      <c r="I15" s="444"/>
      <c r="J15" s="445"/>
      <c r="K15" s="446"/>
      <c r="L15" s="447"/>
      <c r="M15" s="444"/>
      <c r="N15" s="448">
        <f>AE15</f>
        <v>28</v>
      </c>
      <c r="O15" s="449"/>
      <c r="P15" s="449"/>
      <c r="Q15" s="450"/>
      <c r="R15" s="451"/>
      <c r="S15" s="451"/>
      <c r="T15" s="452"/>
      <c r="U15" s="453"/>
      <c r="V15" s="454">
        <f>SUM(V12:V14)</f>
        <v>0</v>
      </c>
      <c r="W15" s="455">
        <f>SUM(W12:W14)</f>
        <v>0</v>
      </c>
      <c r="X15" s="456">
        <f>SUM(X12:X14)</f>
        <v>0</v>
      </c>
      <c r="Y15" s="457">
        <f>SUM(Y12:Y14)</f>
        <v>0</v>
      </c>
      <c r="Z15" s="458"/>
      <c r="AA15" s="459"/>
      <c r="AB15" s="460"/>
      <c r="AC15" s="461"/>
      <c r="AD15" s="462"/>
      <c r="AE15" s="463">
        <f>SUM(AE12:AE14)</f>
        <v>28</v>
      </c>
      <c r="AF15" s="464">
        <f>SUM(AF12:AF14)</f>
        <v>2520</v>
      </c>
    </row>
    <row r="16" spans="1:34" ht="15.6" customHeight="1" x14ac:dyDescent="0.25">
      <c r="A16" s="672"/>
      <c r="B16" s="654" t="s">
        <v>73</v>
      </c>
      <c r="C16" s="665" t="s">
        <v>74</v>
      </c>
      <c r="D16" s="665"/>
      <c r="E16" s="662">
        <v>9</v>
      </c>
      <c r="F16" s="662" t="s">
        <v>64</v>
      </c>
      <c r="G16" s="413" t="s">
        <v>75</v>
      </c>
      <c r="H16" s="465" t="s">
        <v>66</v>
      </c>
      <c r="I16" s="466" t="s">
        <v>76</v>
      </c>
      <c r="J16" s="416">
        <v>71</v>
      </c>
      <c r="K16" s="417" t="s">
        <v>64</v>
      </c>
      <c r="L16" s="418">
        <v>1</v>
      </c>
      <c r="M16" s="415" t="s">
        <v>68</v>
      </c>
      <c r="N16" s="419">
        <v>15</v>
      </c>
      <c r="O16" s="420">
        <v>90</v>
      </c>
      <c r="P16" s="421">
        <v>90</v>
      </c>
      <c r="Q16" s="422" t="s">
        <v>77</v>
      </c>
      <c r="R16" s="656"/>
      <c r="S16" s="656"/>
      <c r="T16" s="656"/>
      <c r="U16" s="423">
        <f>IF(OR(P16="",M16=Paramétrage!$C$10,M16=Paramétrage!$C$13,M16=Paramétrage!$C$17,M16=Paramétrage!$C$20,M16=Paramétrage!$C$24,M16=Paramétrage!$C$27,AND(M16&lt;&gt;Paramétrage!$C$9,Q16="Mut+ext")),0,ROUNDUP(O16/P16,0))</f>
        <v>1</v>
      </c>
      <c r="V16" s="424">
        <f>IF(OR(M16="",Q16="Mut+ext"),0,IF(VLOOKUP(M16,Paramétrage!$C$6:$E$29,2,0)=0,0,IF(P16="","saisir capacité",N16*U16*VLOOKUP(M16,Paramétrage!$C$6:$E$29,2,0))))</f>
        <v>15</v>
      </c>
      <c r="W16" s="425"/>
      <c r="X16" s="426">
        <f>IF(OR(M16="",Q16="Mut+ext"),0,IF(ISERROR(V16+W16)=1,V16,V16+W16))</f>
        <v>15</v>
      </c>
      <c r="Y16" s="427">
        <f>IF(OR(M16="",Q16="Mut+ext"),0,IF(ISERROR(W16+V16*VLOOKUP(M16,Paramétrage!$C$6:$E$29,3,0))=1,X16,W16+V16*VLOOKUP(M16,Paramétrage!$C$6:$E$29,3,0)))</f>
        <v>22.5</v>
      </c>
      <c r="Z16" s="657"/>
      <c r="AA16" s="657"/>
      <c r="AB16" s="657"/>
      <c r="AC16" s="428"/>
      <c r="AD16" s="429"/>
      <c r="AE16" s="430">
        <f>IF(G16="",0,IF(K16="",0,IF(SUMIF($G$16:$G$19,G16,$O$16:$O$19)=0,0,IF(OR(L16="",K16="obligatoire"),AF16/SUMIF($G$16:$G$19,G16,$O$16:$O$19),AF16/(SUMIF($G$16:$G$19,G16,$O$16:$O$19)/L16)))))</f>
        <v>15</v>
      </c>
      <c r="AF16" s="431">
        <f>N16*O16</f>
        <v>1350</v>
      </c>
    </row>
    <row r="17" spans="1:32" x14ac:dyDescent="0.25">
      <c r="A17" s="672"/>
      <c r="B17" s="654"/>
      <c r="C17" s="665"/>
      <c r="D17" s="665"/>
      <c r="E17" s="662"/>
      <c r="F17" s="662"/>
      <c r="G17" s="413" t="s">
        <v>78</v>
      </c>
      <c r="H17" s="465" t="s">
        <v>66</v>
      </c>
      <c r="I17" s="466" t="s">
        <v>79</v>
      </c>
      <c r="J17" s="416">
        <v>71</v>
      </c>
      <c r="K17" s="417" t="s">
        <v>64</v>
      </c>
      <c r="L17" s="418">
        <v>1</v>
      </c>
      <c r="M17" s="415" t="s">
        <v>68</v>
      </c>
      <c r="N17" s="419">
        <v>15</v>
      </c>
      <c r="O17" s="420">
        <v>90</v>
      </c>
      <c r="P17" s="421">
        <v>90</v>
      </c>
      <c r="Q17" s="422" t="s">
        <v>77</v>
      </c>
      <c r="R17" s="656"/>
      <c r="S17" s="656"/>
      <c r="T17" s="656"/>
      <c r="U17" s="423">
        <f>IF(OR(P17="",M17=Paramétrage!$C$10,M17=Paramétrage!$C$13,M17=Paramétrage!$C$17,M17=Paramétrage!$C$20,M17=Paramétrage!$C$24,M17=Paramétrage!$C$27,AND(M17&lt;&gt;Paramétrage!$C$9,Q17="Mut+ext")),0,ROUNDUP(O17/P17,0))</f>
        <v>1</v>
      </c>
      <c r="V17" s="424">
        <f>IF(OR(M17="",Q17="Mut+ext"),0,IF(VLOOKUP(M17,Paramétrage!$C$6:$E$29,2,0)=0,0,IF(P17="","saisir capacité",N17*U17*VLOOKUP(M17,Paramétrage!$C$6:$E$29,2,0))))</f>
        <v>15</v>
      </c>
      <c r="W17" s="425"/>
      <c r="X17" s="426">
        <f>IF(OR(M17="",Q17="Mut+ext"),0,IF(ISERROR(V17+W17)=1,V17,V17+W17))</f>
        <v>15</v>
      </c>
      <c r="Y17" s="427">
        <f>IF(OR(M17="",Q17="Mut+ext"),0,IF(ISERROR(W17+V17*VLOOKUP(M17,Paramétrage!$C$6:$E$29,3,0))=1,X17,W17+V17*VLOOKUP(M17,Paramétrage!$C$6:$E$29,3,0)))</f>
        <v>22.5</v>
      </c>
      <c r="Z17" s="657"/>
      <c r="AA17" s="657"/>
      <c r="AB17" s="657"/>
      <c r="AC17" s="433"/>
      <c r="AD17" s="429"/>
      <c r="AE17" s="430">
        <f>IF(G17="",0,IF(K17="",0,IF(SUMIF($G$16:$G$19,G17,$O$16:$O$19)=0,0,IF(OR(L17="",K17="obligatoire"),AF17/SUMIF($G$16:$G$19,G17,$O$16:$O$19),AF17/(SUMIF($G$16:$G$19,G17,$O$16:$O$19)/L17)))))</f>
        <v>15</v>
      </c>
      <c r="AF17" s="434">
        <f>N17*O17</f>
        <v>1350</v>
      </c>
    </row>
    <row r="18" spans="1:32" x14ac:dyDescent="0.25">
      <c r="A18" s="672"/>
      <c r="B18" s="654"/>
      <c r="C18" s="665"/>
      <c r="D18" s="665"/>
      <c r="E18" s="662"/>
      <c r="F18" s="662"/>
      <c r="G18" s="413" t="s">
        <v>80</v>
      </c>
      <c r="H18" s="465" t="s">
        <v>66</v>
      </c>
      <c r="I18" s="466" t="s">
        <v>81</v>
      </c>
      <c r="J18" s="416">
        <v>71</v>
      </c>
      <c r="K18" s="417" t="s">
        <v>64</v>
      </c>
      <c r="L18" s="418">
        <v>1</v>
      </c>
      <c r="M18" s="466" t="s">
        <v>82</v>
      </c>
      <c r="N18" s="419">
        <v>12</v>
      </c>
      <c r="O18" s="420">
        <v>90</v>
      </c>
      <c r="P18" s="421">
        <v>30</v>
      </c>
      <c r="Q18" s="422" t="s">
        <v>77</v>
      </c>
      <c r="R18" s="656"/>
      <c r="S18" s="656"/>
      <c r="T18" s="656"/>
      <c r="U18" s="423">
        <f>IF(OR(P18="",M18=Paramétrage!$C$10,M18=Paramétrage!$C$13,M18=Paramétrage!$C$17,M18=Paramétrage!$C$20,M18=Paramétrage!$C$24,M18=Paramétrage!$C$27,AND(M18&lt;&gt;Paramétrage!$C$9,Q18="Mut+ext")),0,ROUNDUP(O18/P18,0))</f>
        <v>3</v>
      </c>
      <c r="V18" s="424">
        <f>IF(OR(M18="",Q18="Mut+ext"),0,IF(VLOOKUP(M18,Paramétrage!$C$6:$E$29,2,0)=0,0,IF(P18="","saisir capacité",N18*U18*VLOOKUP(M18,Paramétrage!$C$6:$E$29,2,0))))</f>
        <v>36</v>
      </c>
      <c r="W18" s="425"/>
      <c r="X18" s="426">
        <f>IF(OR(M18="",Q18="Mut+ext"),0,IF(ISERROR(V18+W18)=1,V18,V18+W18))</f>
        <v>36</v>
      </c>
      <c r="Y18" s="427">
        <f>IF(OR(M18="",Q18="Mut+ext"),0,IF(ISERROR(W18+V18*VLOOKUP(M18,Paramétrage!$C$6:$E$29,3,0))=1,X18,W18+V18*VLOOKUP(M18,Paramétrage!$C$6:$E$29,3,0)))</f>
        <v>36</v>
      </c>
      <c r="Z18" s="657"/>
      <c r="AA18" s="657"/>
      <c r="AB18" s="657"/>
      <c r="AC18" s="433"/>
      <c r="AD18" s="429"/>
      <c r="AE18" s="430">
        <f>IF(G18="",0,IF(K18="",0,IF(SUMIF($G$16:$G$19,G18,$O$16:$O$19)=0,0,IF(OR(L18="",K18="obligatoire"),AF18/SUMIF($G$16:$G$19,G18,$O$16:$O$19),AF18/(SUMIF($G$16:$G$19,G18,$O$16:$O$19)/L18)))))</f>
        <v>12</v>
      </c>
      <c r="AF18" s="434">
        <f>N18*O18</f>
        <v>1080</v>
      </c>
    </row>
    <row r="19" spans="1:32" x14ac:dyDescent="0.25">
      <c r="A19" s="672"/>
      <c r="B19" s="654"/>
      <c r="C19" s="665"/>
      <c r="D19" s="665"/>
      <c r="E19" s="662"/>
      <c r="F19" s="662"/>
      <c r="G19" s="413"/>
      <c r="H19" s="435"/>
      <c r="I19" s="436"/>
      <c r="J19" s="416"/>
      <c r="K19" s="437"/>
      <c r="L19" s="418"/>
      <c r="M19" s="415"/>
      <c r="N19" s="438"/>
      <c r="O19" s="439"/>
      <c r="P19" s="421"/>
      <c r="Q19" s="432"/>
      <c r="R19" s="656"/>
      <c r="S19" s="656"/>
      <c r="T19" s="656"/>
      <c r="U19" s="423">
        <f>IF(OR(P19="",M19=Paramétrage!$C$10,M19=Paramétrage!$C$13,M19=Paramétrage!$C$17,M19=Paramétrage!$C$20,M19=Paramétrage!$C$24,M19=Paramétrage!$C$27,AND(M19&lt;&gt;Paramétrage!$C$9,Q19="Mut+ext")),0,ROUNDUP(O19/P19,0))</f>
        <v>0</v>
      </c>
      <c r="V19" s="424">
        <f>IF(OR(M19="",Q19="Mut+ext"),0,IF(VLOOKUP(M19,Paramétrage!$C$6:$E$29,2,0)=0,0,IF(P19="","saisir capacité",N19*U19*VLOOKUP(M19,Paramétrage!$C$6:$E$29,2,0))))</f>
        <v>0</v>
      </c>
      <c r="W19" s="425"/>
      <c r="X19" s="426">
        <f>IF(OR(M19="",Q19="Mut+ext"),0,IF(ISERROR(V19+W19)=1,V19,V19+W19))</f>
        <v>0</v>
      </c>
      <c r="Y19" s="427">
        <f>IF(OR(M19="",Q19="Mut+ext"),0,IF(ISERROR(W19+V19*VLOOKUP(M19,Paramétrage!$C$6:$E$29,3,0))=1,X19,W19+V19*VLOOKUP(M19,Paramétrage!$C$6:$E$29,3,0)))</f>
        <v>0</v>
      </c>
      <c r="Z19" s="657"/>
      <c r="AA19" s="657"/>
      <c r="AB19" s="657"/>
      <c r="AC19" s="433"/>
      <c r="AD19" s="429"/>
      <c r="AE19" s="430">
        <f>IF(G19="",0,IF(K19="",0,IF(SUMIF($G$16:$G$19,G19,$O$16:$O$19)=0,0,IF(OR(L19="",K19="obligatoire"),AF19/SUMIF($G$16:$G$19,G19,$O$16:$O$19),AF19/(SUMIF($G$16:$G$19,G19,$O$16:$O$19)/L19)))))</f>
        <v>0</v>
      </c>
      <c r="AF19" s="434">
        <f>N19*O19</f>
        <v>0</v>
      </c>
    </row>
    <row r="20" spans="1:32" x14ac:dyDescent="0.25">
      <c r="A20" s="672"/>
      <c r="B20" s="654"/>
      <c r="C20" s="440"/>
      <c r="D20" s="441"/>
      <c r="E20" s="442"/>
      <c r="F20" s="442"/>
      <c r="G20" s="442"/>
      <c r="H20" s="443"/>
      <c r="I20" s="444"/>
      <c r="J20" s="445"/>
      <c r="K20" s="446"/>
      <c r="L20" s="447"/>
      <c r="M20" s="444"/>
      <c r="N20" s="448">
        <f>AE20</f>
        <v>42</v>
      </c>
      <c r="O20" s="449"/>
      <c r="P20" s="449"/>
      <c r="Q20" s="450"/>
      <c r="R20" s="451"/>
      <c r="S20" s="451"/>
      <c r="T20" s="452"/>
      <c r="U20" s="453"/>
      <c r="V20" s="454">
        <f>SUM(V16:V19)</f>
        <v>66</v>
      </c>
      <c r="W20" s="455">
        <f>SUM(W16:W19)</f>
        <v>0</v>
      </c>
      <c r="X20" s="456">
        <f>SUM(X16:X19)</f>
        <v>66</v>
      </c>
      <c r="Y20" s="457">
        <f>SUM(Y16:Y19)</f>
        <v>81</v>
      </c>
      <c r="Z20" s="458"/>
      <c r="AA20" s="459"/>
      <c r="AB20" s="460"/>
      <c r="AC20" s="461"/>
      <c r="AD20" s="462"/>
      <c r="AE20" s="463">
        <f>SUM(AE16:AE19)</f>
        <v>42</v>
      </c>
      <c r="AF20" s="464">
        <f>SUM(AF16:AF19)</f>
        <v>3780</v>
      </c>
    </row>
    <row r="21" spans="1:32" ht="15.6" customHeight="1" x14ac:dyDescent="0.25">
      <c r="A21" s="672"/>
      <c r="B21" s="654" t="s">
        <v>83</v>
      </c>
      <c r="C21" s="655" t="s">
        <v>84</v>
      </c>
      <c r="D21" s="655"/>
      <c r="E21" s="664">
        <v>12</v>
      </c>
      <c r="F21" s="664" t="s">
        <v>64</v>
      </c>
      <c r="G21" s="413" t="s">
        <v>85</v>
      </c>
      <c r="H21" s="465" t="s">
        <v>66</v>
      </c>
      <c r="I21" s="466" t="s">
        <v>86</v>
      </c>
      <c r="J21" s="467">
        <v>71</v>
      </c>
      <c r="K21" s="468" t="s">
        <v>64</v>
      </c>
      <c r="L21" s="469">
        <v>1</v>
      </c>
      <c r="M21" s="466" t="s">
        <v>68</v>
      </c>
      <c r="N21" s="470">
        <v>12</v>
      </c>
      <c r="O21" s="471">
        <v>90</v>
      </c>
      <c r="P21" s="472">
        <v>90</v>
      </c>
      <c r="Q21" s="422" t="s">
        <v>77</v>
      </c>
      <c r="R21" s="656"/>
      <c r="S21" s="656"/>
      <c r="T21" s="656"/>
      <c r="U21" s="423">
        <f>IF(OR(P21="",M21=Paramétrage!$C$10,M21=Paramétrage!$C$13,M21=Paramétrage!$C$17,M21=Paramétrage!$C$20,M21=Paramétrage!$C$24,M21=Paramétrage!$C$27,AND(M21&lt;&gt;Paramétrage!$C$9,Q21="Mut+ext")),0,ROUNDUP(O21/P21,0))</f>
        <v>1</v>
      </c>
      <c r="V21" s="424">
        <f>IF(OR(M21="",Q21="Mut+ext"),0,IF(VLOOKUP(M21,Paramétrage!$C$6:$E$29,2,0)=0,0,IF(P21="","saisir capacité",N21*U21*VLOOKUP(M21,Paramétrage!$C$6:$E$29,2,0))))</f>
        <v>12</v>
      </c>
      <c r="W21" s="425"/>
      <c r="X21" s="426">
        <f>IF(OR(M21="",Q21="Mut+ext"),0,IF(ISERROR(V21+W21)=1,V21,V21+W21))</f>
        <v>12</v>
      </c>
      <c r="Y21" s="427">
        <f>IF(OR(M21="",Q21="Mut+ext"),0,IF(ISERROR(W21+V21*VLOOKUP(M21,Paramétrage!$C$6:$E$29,3,0))=1,X21,W21+V21*VLOOKUP(M21,Paramétrage!$C$6:$E$29,3,0)))</f>
        <v>18</v>
      </c>
      <c r="Z21" s="657"/>
      <c r="AA21" s="657"/>
      <c r="AB21" s="657"/>
      <c r="AC21" s="428"/>
      <c r="AD21" s="429"/>
      <c r="AE21" s="430">
        <f>IF(G21="",0,IF(K21="",0,IF(SUMIF(G21:G25,G21,O21:O25)=0,0,IF(OR(L21="",K21="obligatoire"),AF21/SUMIF(G21:G25,G21,O21:O25),AF21/(SUMIF(G21:G25,G21,O21:O25)/L21)))))</f>
        <v>12</v>
      </c>
      <c r="AF21" s="431">
        <f>N21*O21</f>
        <v>1080</v>
      </c>
    </row>
    <row r="22" spans="1:32" ht="16.2" thickBot="1" x14ac:dyDescent="0.3">
      <c r="A22" s="672"/>
      <c r="B22" s="654"/>
      <c r="C22" s="655"/>
      <c r="D22" s="655"/>
      <c r="E22" s="664"/>
      <c r="F22" s="664"/>
      <c r="G22" s="413" t="s">
        <v>87</v>
      </c>
      <c r="H22" s="465" t="s">
        <v>66</v>
      </c>
      <c r="I22" s="466" t="s">
        <v>88</v>
      </c>
      <c r="J22" s="467">
        <v>71</v>
      </c>
      <c r="K22" s="468" t="s">
        <v>64</v>
      </c>
      <c r="L22" s="469">
        <v>1</v>
      </c>
      <c r="M22" s="466" t="s">
        <v>89</v>
      </c>
      <c r="N22" s="470">
        <v>10</v>
      </c>
      <c r="O22" s="471">
        <v>90</v>
      </c>
      <c r="P22" s="472">
        <v>30</v>
      </c>
      <c r="Q22" s="422" t="s">
        <v>77</v>
      </c>
      <c r="R22" s="656"/>
      <c r="S22" s="656"/>
      <c r="T22" s="656"/>
      <c r="U22" s="423">
        <f>IF(OR(P22="",M22=Paramétrage!$C$10,M22=Paramétrage!$C$13,M22=Paramétrage!$C$17,M22=Paramétrage!$C$20,M22=Paramétrage!$C$24,M22=Paramétrage!$C$27,AND(M22&lt;&gt;Paramétrage!$C$9,Q22="Mut+ext")),0,ROUNDUP(O22/P22,0))</f>
        <v>3</v>
      </c>
      <c r="V22" s="424">
        <f>IF(OR(M22="",Q22="Mut+ext"),0,IF(VLOOKUP(M22,Paramétrage!$C$6:$E$29,2,0)=0,0,IF(P22="","saisir capacité",N22*U22*VLOOKUP(M22,Paramétrage!$C$6:$E$29,2,0))))</f>
        <v>30</v>
      </c>
      <c r="W22" s="425"/>
      <c r="X22" s="426">
        <f>IF(OR(M22="",Q22="Mut+ext"),0,IF(ISERROR(V22+W22)=1,V22,V22+W22))</f>
        <v>30</v>
      </c>
      <c r="Y22" s="427">
        <f>IF(OR(M22="",Q22="Mut+ext"),0,IF(ISERROR(W22+V22*VLOOKUP(M22,Paramétrage!$C$6:$E$29,3,0))=1,X22,W22+V22*VLOOKUP(M22,Paramétrage!$C$6:$E$29,3,0)))</f>
        <v>30</v>
      </c>
      <c r="Z22" s="657"/>
      <c r="AA22" s="657"/>
      <c r="AB22" s="657"/>
      <c r="AC22" s="433"/>
      <c r="AD22" s="429"/>
      <c r="AE22" s="430">
        <f>IF(G22="",0,IF(K22="",0,IF(SUMIF(G21:G25,G22,O21:O25)=0,0,IF(OR(L22="",K22="obligatoire"),AF22/SUMIF(G21:G25,G22,O21:O25),AF22/(SUMIF(G21:G25,G22,O21:O25)/L22)))))</f>
        <v>10</v>
      </c>
      <c r="AF22" s="431">
        <f>N22*O22</f>
        <v>900</v>
      </c>
    </row>
    <row r="23" spans="1:32" ht="16.2" thickBot="1" x14ac:dyDescent="0.3">
      <c r="A23" s="672"/>
      <c r="B23" s="654"/>
      <c r="C23" s="655"/>
      <c r="D23" s="655"/>
      <c r="E23" s="664"/>
      <c r="F23" s="664"/>
      <c r="G23" s="413" t="s">
        <v>90</v>
      </c>
      <c r="H23" s="465" t="s">
        <v>66</v>
      </c>
      <c r="I23" s="466" t="s">
        <v>88</v>
      </c>
      <c r="J23" s="467">
        <v>71</v>
      </c>
      <c r="K23" s="468" t="s">
        <v>64</v>
      </c>
      <c r="L23" s="469">
        <v>1</v>
      </c>
      <c r="M23" s="466" t="s">
        <v>91</v>
      </c>
      <c r="N23" s="470">
        <v>40</v>
      </c>
      <c r="O23" s="471">
        <v>90</v>
      </c>
      <c r="P23" s="472">
        <v>90</v>
      </c>
      <c r="Q23" s="422" t="s">
        <v>77</v>
      </c>
      <c r="R23" s="656"/>
      <c r="S23" s="656"/>
      <c r="T23" s="656"/>
      <c r="U23" s="423">
        <f>IF(OR(P23="",M23=Paramétrage!$C$10,M23=Paramétrage!$C$13,M23=Paramétrage!$C$17,M23=Paramétrage!$C$20,M23=Paramétrage!$C$24,M23=Paramétrage!$C$27,AND(M23&lt;&gt;Paramétrage!$C$9,Q23="Mut+ext")),0,ROUNDUP(O23/P23,0))</f>
        <v>0</v>
      </c>
      <c r="V23" s="424">
        <v>30</v>
      </c>
      <c r="W23" s="425">
        <v>90</v>
      </c>
      <c r="X23" s="426">
        <f>IF(OR(M23="",Q23="Mut+ext"),0,IF(ISERROR(V23+W23)=1,V23,V23+W23))</f>
        <v>120</v>
      </c>
      <c r="Y23" s="427">
        <f>IF(OR(M23="",Q23="Mut+ext"),0,IF(ISERROR(W23+V23*VLOOKUP(M23,Paramétrage!$C$6:$E$29,3,0))=1,X23,W23+V23*VLOOKUP(M23,Paramétrage!$C$6:$E$29,3,0)))</f>
        <v>90</v>
      </c>
      <c r="Z23" s="657"/>
      <c r="AA23" s="657"/>
      <c r="AB23" s="657"/>
      <c r="AC23" s="433"/>
      <c r="AD23" s="429"/>
      <c r="AE23" s="430">
        <f>IF(G23="",0,IF(K23="",0,IF(SUMIF(G20:G24,G23,O20:O24)=0,0,IF(OR(L23="",K23="obligatoire"),AF23/SUMIF(G20:G24,G23,O20:O24),AF23/(SUMIF(G20:G24,G23,O20:O24)/L23)))))</f>
        <v>40</v>
      </c>
      <c r="AF23" s="431">
        <f>N23*O23</f>
        <v>3600</v>
      </c>
    </row>
    <row r="24" spans="1:32" ht="16.2" thickBot="1" x14ac:dyDescent="0.3">
      <c r="A24" s="672"/>
      <c r="B24" s="654"/>
      <c r="C24" s="655"/>
      <c r="D24" s="655"/>
      <c r="E24" s="664"/>
      <c r="F24" s="664"/>
      <c r="G24" s="413"/>
      <c r="H24" s="465"/>
      <c r="I24" s="466"/>
      <c r="J24" s="467"/>
      <c r="K24" s="468"/>
      <c r="L24" s="469"/>
      <c r="M24" s="466"/>
      <c r="N24" s="470"/>
      <c r="O24" s="471"/>
      <c r="P24" s="472"/>
      <c r="Q24" s="422" t="s">
        <v>77</v>
      </c>
      <c r="R24" s="656"/>
      <c r="S24" s="656"/>
      <c r="T24" s="656"/>
      <c r="U24" s="423">
        <f>IF(OR(P24="",M24=Paramétrage!$C$10,M24=Paramétrage!$C$13,M24=Paramétrage!$C$17,M24=Paramétrage!$C$20,M24=Paramétrage!$C$24,M24=Paramétrage!$C$27,AND(M24&lt;&gt;Paramétrage!$C$9,Q24="Mut+ext")),0,ROUNDUP(O24/P24,0))</f>
        <v>0</v>
      </c>
      <c r="V24" s="424">
        <f>IF(OR(M24="",Q24="Mut+ext"),0,IF(VLOOKUP(M24,Paramétrage!$C$6:$E$29,2,0)=0,0,IF(P24="","saisir capacité",N24*U24*VLOOKUP(M24,Paramétrage!$C$6:$E$29,2,0))))</f>
        <v>0</v>
      </c>
      <c r="W24" s="425"/>
      <c r="X24" s="426">
        <f>IF(OR(M24="",Q24="Mut+ext"),0,IF(ISERROR(V24+W24)=1,V24,V24+W24))</f>
        <v>0</v>
      </c>
      <c r="Y24" s="427">
        <f>IF(OR(M24="",Q24="Mut+ext"),0,IF(ISERROR(W24+V24*VLOOKUP(M24,Paramétrage!$C$6:$E$29,3,0))=1,X24,W24+V24*VLOOKUP(M24,Paramétrage!$C$6:$E$29,3,0)))</f>
        <v>0</v>
      </c>
      <c r="Z24" s="657"/>
      <c r="AA24" s="657"/>
      <c r="AB24" s="657"/>
      <c r="AC24" s="433"/>
      <c r="AD24" s="429"/>
      <c r="AE24" s="430">
        <f>IF(G24="",0,IF(K24="",0,IF(SUMIF(G21:G25,G24,O21:O25)=0,0,IF(OR(L24="",K24="obligatoire"),AF24/SUMIF(G21:G25,G24,O21:O25),AF24/(SUMIF(G21:G25,G24,O21:O25)/L24)))))</f>
        <v>0</v>
      </c>
      <c r="AF24" s="431">
        <f>N24*O24</f>
        <v>0</v>
      </c>
    </row>
    <row r="25" spans="1:32" x14ac:dyDescent="0.25">
      <c r="A25" s="672"/>
      <c r="B25" s="654"/>
      <c r="C25" s="655"/>
      <c r="D25" s="655"/>
      <c r="E25" s="664"/>
      <c r="F25" s="664"/>
      <c r="G25" s="413"/>
      <c r="H25" s="465"/>
      <c r="I25" s="466"/>
      <c r="J25" s="467"/>
      <c r="K25" s="468"/>
      <c r="L25" s="469"/>
      <c r="M25" s="466"/>
      <c r="N25" s="470"/>
      <c r="O25" s="471"/>
      <c r="P25" s="472"/>
      <c r="Q25" s="422"/>
      <c r="R25" s="656"/>
      <c r="S25" s="656"/>
      <c r="T25" s="656"/>
      <c r="U25" s="423">
        <f>IF(OR(P25="",M25=Paramétrage!$C$10,M25=Paramétrage!$C$13,M25=Paramétrage!$C$17,M25=Paramétrage!$C$20,M25=Paramétrage!$C$24,M25=Paramétrage!$C$27,AND(M25&lt;&gt;Paramétrage!$C$9,Q25="Mut+ext")),0,ROUNDUP(O25/P25,0))</f>
        <v>0</v>
      </c>
      <c r="V25" s="424">
        <f>IF(OR(M25="",Q25="Mut+ext"),0,IF(VLOOKUP(M25,Paramétrage!$C$6:$E$29,2,0)=0,0,IF(P25="","saisir capacité",N25*U25*VLOOKUP(M25,Paramétrage!$C$6:$E$29,2,0))))</f>
        <v>0</v>
      </c>
      <c r="W25" s="425"/>
      <c r="X25" s="426">
        <f>IF(OR(M25="",Q25="Mut+ext"),0,IF(ISERROR(V25+W25)=1,V25,V25+W25))</f>
        <v>0</v>
      </c>
      <c r="Y25" s="427">
        <f>IF(OR(M25="",Q25="Mut+ext"),0,IF(ISERROR(W25+V25*VLOOKUP(M25,Paramétrage!$C$6:$E$29,3,0))=1,X25,W25+V25*VLOOKUP(M25,Paramétrage!$C$6:$E$29,3,0)))</f>
        <v>0</v>
      </c>
      <c r="Z25" s="657"/>
      <c r="AA25" s="657"/>
      <c r="AB25" s="657"/>
      <c r="AC25" s="473"/>
      <c r="AD25" s="429"/>
      <c r="AE25" s="430">
        <f>IF(G25="",0,IF(K25="",0,IF(SUMIF(G21:G25,G25,O21:O25)=0,0,IF(OR(L25="",K25="obligatoire"),AF25/SUMIF(G21:G25,G25,O21:O25),AF25/(SUMIF(G21:G25,G25,O21:O25)/L25)))))</f>
        <v>0</v>
      </c>
      <c r="AF25" s="431">
        <f>N25*O25</f>
        <v>0</v>
      </c>
    </row>
    <row r="26" spans="1:32" x14ac:dyDescent="0.25">
      <c r="A26" s="672"/>
      <c r="B26" s="654"/>
      <c r="C26" s="440"/>
      <c r="D26" s="441"/>
      <c r="E26" s="442"/>
      <c r="F26" s="442"/>
      <c r="G26" s="442"/>
      <c r="H26" s="443"/>
      <c r="I26" s="444"/>
      <c r="J26" s="445"/>
      <c r="K26" s="446"/>
      <c r="L26" s="447"/>
      <c r="M26" s="444"/>
      <c r="N26" s="448">
        <f>AE26</f>
        <v>62</v>
      </c>
      <c r="O26" s="449"/>
      <c r="P26" s="449"/>
      <c r="Q26" s="450"/>
      <c r="R26" s="451"/>
      <c r="S26" s="451"/>
      <c r="T26" s="452"/>
      <c r="U26" s="453"/>
      <c r="V26" s="454">
        <f>SUM(V21:V25)</f>
        <v>72</v>
      </c>
      <c r="W26" s="455">
        <f>SUM(W21:W25)</f>
        <v>90</v>
      </c>
      <c r="X26" s="456">
        <f>SUM(X21:X25)</f>
        <v>162</v>
      </c>
      <c r="Y26" s="457">
        <f>SUM(Y21:Y25)</f>
        <v>138</v>
      </c>
      <c r="Z26" s="458"/>
      <c r="AA26" s="459"/>
      <c r="AB26" s="460"/>
      <c r="AC26" s="461"/>
      <c r="AD26" s="462"/>
      <c r="AE26" s="463">
        <f>SUM(AE21:AE25)</f>
        <v>62</v>
      </c>
      <c r="AF26" s="464">
        <f>SUM(AF21:AF25)</f>
        <v>5580</v>
      </c>
    </row>
    <row r="27" spans="1:32" ht="15.6" customHeight="1" x14ac:dyDescent="0.25">
      <c r="A27" s="672"/>
      <c r="B27" s="654" t="s">
        <v>92</v>
      </c>
      <c r="C27" s="665" t="s">
        <v>93</v>
      </c>
      <c r="D27" s="665"/>
      <c r="E27" s="662">
        <v>9</v>
      </c>
      <c r="F27" s="662" t="s">
        <v>64</v>
      </c>
      <c r="G27" s="413" t="s">
        <v>94</v>
      </c>
      <c r="H27" s="465" t="s">
        <v>66</v>
      </c>
      <c r="I27" s="466" t="s">
        <v>95</v>
      </c>
      <c r="J27" s="467">
        <v>71</v>
      </c>
      <c r="K27" s="468" t="s">
        <v>64</v>
      </c>
      <c r="L27" s="469">
        <v>1</v>
      </c>
      <c r="M27" s="466" t="s">
        <v>68</v>
      </c>
      <c r="N27" s="470">
        <v>12</v>
      </c>
      <c r="O27" s="471">
        <v>90</v>
      </c>
      <c r="P27" s="472">
        <v>90</v>
      </c>
      <c r="Q27" s="422" t="s">
        <v>77</v>
      </c>
      <c r="R27" s="656"/>
      <c r="S27" s="656"/>
      <c r="T27" s="656"/>
      <c r="U27" s="423">
        <f>IF(OR(P27="",M27=Paramétrage!$C$10,M27=Paramétrage!$C$13,M27=Paramétrage!$C$17,M27=Paramétrage!$C$20,M27=Paramétrage!$C$24,M27=Paramétrage!$C$27,AND(M27&lt;&gt;Paramétrage!$C$9,Q27="Mut+ext")),0,ROUNDUP(O27/P27,0))</f>
        <v>1</v>
      </c>
      <c r="V27" s="424">
        <f>IF(OR(M27="",Q27="Mut+ext"),0,IF(VLOOKUP(M27,Paramétrage!$C$6:$E$29,2,0)=0,0,IF(P27="","saisir capacité",N27*U27*VLOOKUP(M27,Paramétrage!$C$6:$E$29,2,0))))</f>
        <v>12</v>
      </c>
      <c r="W27" s="425"/>
      <c r="X27" s="426">
        <f t="shared" ref="X27:X32" si="2">IF(OR(M27="",Q27="Mut+ext"),0,IF(ISERROR(V27+W27)=1,V27,V27+W27))</f>
        <v>12</v>
      </c>
      <c r="Y27" s="427">
        <f>IF(OR(M27="",Q27="Mut+ext"),0,IF(ISERROR(W27+V27*VLOOKUP(M27,Paramétrage!$C$6:$E$29,3,0))=1,X27,W27+V27*VLOOKUP(M27,Paramétrage!$C$6:$E$29,3,0)))</f>
        <v>18</v>
      </c>
      <c r="Z27" s="657"/>
      <c r="AA27" s="657"/>
      <c r="AB27" s="657"/>
      <c r="AC27" s="428"/>
      <c r="AD27" s="429"/>
      <c r="AE27" s="430">
        <f>IF(G27="",0,IF(K27="",0,IF(SUMIF(G27:G32,G27,O27:O32)=0,0,IF(OR(L27="",K27="obligatoire"),AF27/SUMIF(G27:G32,G27,O27:O32),AF27/(SUMIF(G27:G32,G27,O27:O32)/L27)))))</f>
        <v>12</v>
      </c>
      <c r="AF27" s="431">
        <f t="shared" ref="AF27:AF32" si="3">N27*O27</f>
        <v>1080</v>
      </c>
    </row>
    <row r="28" spans="1:32" x14ac:dyDescent="0.25">
      <c r="A28" s="672"/>
      <c r="B28" s="654"/>
      <c r="C28" s="665"/>
      <c r="D28" s="665"/>
      <c r="E28" s="662"/>
      <c r="F28" s="662"/>
      <c r="G28" s="413" t="s">
        <v>96</v>
      </c>
      <c r="H28" s="465" t="s">
        <v>66</v>
      </c>
      <c r="I28" s="466" t="s">
        <v>97</v>
      </c>
      <c r="J28" s="467" t="s">
        <v>98</v>
      </c>
      <c r="K28" s="468" t="s">
        <v>64</v>
      </c>
      <c r="L28" s="469">
        <v>1</v>
      </c>
      <c r="M28" s="466" t="s">
        <v>82</v>
      </c>
      <c r="N28" s="470">
        <v>12</v>
      </c>
      <c r="O28" s="471">
        <v>90</v>
      </c>
      <c r="P28" s="472">
        <v>30</v>
      </c>
      <c r="Q28" s="422" t="s">
        <v>77</v>
      </c>
      <c r="R28" s="656"/>
      <c r="S28" s="656"/>
      <c r="T28" s="656"/>
      <c r="U28" s="423">
        <f>IF(OR(P28="",M28=Paramétrage!$C$10,M28=Paramétrage!$C$13,M28=Paramétrage!$C$17,M28=Paramétrage!$C$20,M28=Paramétrage!$C$24,M28=Paramétrage!$C$27,AND(M28&lt;&gt;Paramétrage!$C$9,Q28="Mut+ext")),0,ROUNDUP(O28/P28,0))</f>
        <v>3</v>
      </c>
      <c r="V28" s="424">
        <f>IF(OR(M28="",Q28="Mut+ext"),0,IF(VLOOKUP(M28,Paramétrage!$C$6:$E$29,2,0)=0,0,IF(P28="","saisir capacité",N28*U28*VLOOKUP(M28,Paramétrage!$C$6:$E$29,2,0))))</f>
        <v>36</v>
      </c>
      <c r="W28" s="425"/>
      <c r="X28" s="426">
        <f t="shared" si="2"/>
        <v>36</v>
      </c>
      <c r="Y28" s="427">
        <f>IF(OR(M28="",Q28="Mut+ext"),0,IF(ISERROR(W28+V28*VLOOKUP(M28,Paramétrage!$C$6:$E$29,3,0))=1,X28,W28+V28*VLOOKUP(M28,Paramétrage!$C$6:$E$29,3,0)))</f>
        <v>36</v>
      </c>
      <c r="Z28" s="657"/>
      <c r="AA28" s="657"/>
      <c r="AB28" s="657"/>
      <c r="AC28" s="433"/>
      <c r="AD28" s="429"/>
      <c r="AE28" s="430">
        <f>IF(G28="",0,IF(K28="",0,IF(SUMIF(G27:G32,G28,O27:O32)=0,0,IF(OR(L28="",K28="obligatoire"),AF28/SUMIF(G27:G32,G28,O27:O32),AF28/(SUMIF(G27:G32,G28,O27:O32)/L28)))))</f>
        <v>12</v>
      </c>
      <c r="AF28" s="431">
        <f t="shared" si="3"/>
        <v>1080</v>
      </c>
    </row>
    <row r="29" spans="1:32" ht="16.2" thickBot="1" x14ac:dyDescent="0.3">
      <c r="A29" s="672"/>
      <c r="B29" s="654"/>
      <c r="C29" s="665"/>
      <c r="D29" s="665"/>
      <c r="E29" s="662"/>
      <c r="F29" s="662"/>
      <c r="G29" s="413" t="s">
        <v>99</v>
      </c>
      <c r="H29" s="465" t="s">
        <v>66</v>
      </c>
      <c r="I29" s="466" t="s">
        <v>100</v>
      </c>
      <c r="J29" s="416">
        <v>71</v>
      </c>
      <c r="K29" s="417" t="s">
        <v>64</v>
      </c>
      <c r="L29" s="418">
        <v>1</v>
      </c>
      <c r="M29" s="466" t="s">
        <v>89</v>
      </c>
      <c r="N29" s="419">
        <v>4</v>
      </c>
      <c r="O29" s="420">
        <v>90</v>
      </c>
      <c r="P29" s="421">
        <v>6</v>
      </c>
      <c r="Q29" s="422" t="s">
        <v>77</v>
      </c>
      <c r="R29" s="656"/>
      <c r="S29" s="656"/>
      <c r="T29" s="656"/>
      <c r="U29" s="423">
        <f>IF(OR(P29="",M29=Paramétrage!$C$10,M29=Paramétrage!$C$13,M29=Paramétrage!$C$17,M29=Paramétrage!$C$20,M29=Paramétrage!$C$24,M29=Paramétrage!$C$27,AND(M29&lt;&gt;Paramétrage!$C$9,Q29="Mut+ext")),0,ROUNDUP(O29/P29,0))</f>
        <v>15</v>
      </c>
      <c r="V29" s="424">
        <f>IF(OR(M29="",Q29="Mut+ext"),0,IF(VLOOKUP(M29,Paramétrage!$C$6:$E$29,2,0)=0,0,IF(P29="","saisir capacité",N29*U29*VLOOKUP(M29,Paramétrage!$C$6:$E$29,2,0))))</f>
        <v>60</v>
      </c>
      <c r="W29" s="425"/>
      <c r="X29" s="426">
        <f t="shared" si="2"/>
        <v>60</v>
      </c>
      <c r="Y29" s="427">
        <f>IF(OR(M29="",Q29="Mut+ext"),0,IF(ISERROR(W29+V29*VLOOKUP(M29,Paramétrage!$C$6:$E$29,3,0))=1,X29,W29+V29*VLOOKUP(M29,Paramétrage!$C$6:$E$29,3,0)))</f>
        <v>60</v>
      </c>
      <c r="Z29" s="657"/>
      <c r="AA29" s="657"/>
      <c r="AB29" s="657"/>
      <c r="AC29" s="433"/>
      <c r="AD29" s="429"/>
      <c r="AE29" s="430">
        <f>IF(G29="",0,IF(K29="",0,IF(SUMIF(G27:G32,G29,O27:O32)=0,0,IF(OR(L29="",K29="obligatoire"),AF29/SUMIF(G27:G32,G29,O27:O32),AF29/(SUMIF(G27:G32,G29,O27:O32)/L29)))))</f>
        <v>2</v>
      </c>
      <c r="AF29" s="431">
        <f t="shared" si="3"/>
        <v>360</v>
      </c>
    </row>
    <row r="30" spans="1:32" ht="16.2" thickBot="1" x14ac:dyDescent="0.3">
      <c r="A30" s="672"/>
      <c r="B30" s="654"/>
      <c r="C30" s="665"/>
      <c r="D30" s="665"/>
      <c r="E30" s="662"/>
      <c r="F30" s="662"/>
      <c r="G30" s="413" t="s">
        <v>99</v>
      </c>
      <c r="H30" s="465" t="s">
        <v>66</v>
      </c>
      <c r="I30" s="466" t="s">
        <v>100</v>
      </c>
      <c r="J30" s="416">
        <v>71</v>
      </c>
      <c r="K30" s="417" t="s">
        <v>64</v>
      </c>
      <c r="L30" s="418">
        <v>1</v>
      </c>
      <c r="M30" s="466" t="s">
        <v>91</v>
      </c>
      <c r="N30" s="419">
        <v>40</v>
      </c>
      <c r="O30" s="420">
        <v>90</v>
      </c>
      <c r="P30" s="421">
        <v>6</v>
      </c>
      <c r="Q30" s="422" t="s">
        <v>77</v>
      </c>
      <c r="R30" s="656"/>
      <c r="S30" s="656"/>
      <c r="T30" s="656"/>
      <c r="U30" s="423">
        <f>IF(OR(P30="",M30=Paramétrage!$C$10,M30=Paramétrage!$C$13,M30=Paramétrage!$C$17,M30=Paramétrage!$C$20,M30=Paramétrage!$C$24,M30=Paramétrage!$C$27,AND(M30&lt;&gt;Paramétrage!$C$9,Q30="Mut+ext")),0,ROUNDUP(O30/P30,0))</f>
        <v>0</v>
      </c>
      <c r="V30" s="424">
        <f>IF(OR(M30="",Q30="Mut+ext"),0,IF(VLOOKUP(M30,Paramétrage!$C$6:$E$29,2,0)=0,0,IF(P30="","saisir capacité",N30*U30*VLOOKUP(M30,Paramétrage!$C$6:$E$29,2,0))))</f>
        <v>0</v>
      </c>
      <c r="W30" s="425"/>
      <c r="X30" s="426">
        <f t="shared" si="2"/>
        <v>0</v>
      </c>
      <c r="Y30" s="427">
        <f>IF(OR(M30="",Q30="Mut+ext"),0,IF(ISERROR(W30+V30*VLOOKUP(M30,Paramétrage!$C$6:$E$29,3,0))=1,X30,W30+V30*VLOOKUP(M30,Paramétrage!$C$6:$E$29,3,0)))</f>
        <v>0</v>
      </c>
      <c r="Z30" s="657"/>
      <c r="AA30" s="657"/>
      <c r="AB30" s="657"/>
      <c r="AC30" s="433"/>
      <c r="AD30" s="429"/>
      <c r="AE30" s="430">
        <f>IF(G30="",0,IF(K30="",0,IF(SUMIF(G28:G33,G30,O28:O33)=0,0,IF(OR(L30="",K30="obligatoire"),AF30/SUMIF(G28:G33,G30,O28:O33),AF30/(SUMIF(G28:G33,G30,O28:O33)/L30)))))</f>
        <v>20</v>
      </c>
      <c r="AF30" s="431">
        <f t="shared" si="3"/>
        <v>3600</v>
      </c>
    </row>
    <row r="31" spans="1:32" ht="16.2" thickBot="1" x14ac:dyDescent="0.3">
      <c r="A31" s="672"/>
      <c r="B31" s="654"/>
      <c r="C31" s="665"/>
      <c r="D31" s="665"/>
      <c r="E31" s="662"/>
      <c r="F31" s="662"/>
      <c r="G31" s="413" t="s">
        <v>101</v>
      </c>
      <c r="H31" s="465" t="s">
        <v>66</v>
      </c>
      <c r="I31" s="637" t="s">
        <v>102</v>
      </c>
      <c r="J31" s="467">
        <v>11</v>
      </c>
      <c r="K31" s="468" t="s">
        <v>64</v>
      </c>
      <c r="L31" s="469">
        <v>1</v>
      </c>
      <c r="M31" s="466" t="s">
        <v>82</v>
      </c>
      <c r="N31" s="470">
        <v>24</v>
      </c>
      <c r="O31" s="471">
        <v>90</v>
      </c>
      <c r="P31" s="472">
        <v>30</v>
      </c>
      <c r="Q31" s="422" t="s">
        <v>77</v>
      </c>
      <c r="R31" s="656"/>
      <c r="S31" s="656"/>
      <c r="T31" s="656"/>
      <c r="U31" s="423">
        <f>IF(OR(P31="",M31=Paramétrage!$C$10,M31=Paramétrage!$C$13,M31=Paramétrage!$C$17,M31=Paramétrage!$C$20,M31=Paramétrage!$C$24,M31=Paramétrage!$C$27,AND(M31&lt;&gt;Paramétrage!$C$9,Q31="Mut+ext")),0,ROUNDUP(O31/P31,0))</f>
        <v>3</v>
      </c>
      <c r="V31" s="424">
        <f>IF(OR(M31="",Q31="Mut+ext"),0,IF(VLOOKUP(M31,Paramétrage!$C$6:$E$29,2,0)=0,0,IF(P31="","saisir capacité",N31*U31*VLOOKUP(M31,Paramétrage!$C$6:$E$29,2,0))))</f>
        <v>72</v>
      </c>
      <c r="W31" s="425"/>
      <c r="X31" s="426">
        <f t="shared" si="2"/>
        <v>72</v>
      </c>
      <c r="Y31" s="427">
        <f>IF(OR(M31="",Q31="Mut+ext"),0,IF(ISERROR(W31+V31*VLOOKUP(M31,Paramétrage!$C$6:$E$29,3,0))=1,X31,W31+V31*VLOOKUP(M31,Paramétrage!$C$6:$E$29,3,0)))</f>
        <v>72</v>
      </c>
      <c r="Z31" s="657" t="s">
        <v>103</v>
      </c>
      <c r="AA31" s="657"/>
      <c r="AB31" s="657"/>
      <c r="AC31" s="473"/>
      <c r="AD31" s="429"/>
      <c r="AE31" s="430">
        <f>IF(G31="",0,IF(K31="",0,IF(SUMIF(G26:G31,G31,O26:O31)=0,0,IF(OR(L31="",K31="obligatoire"),AF31/SUMIF(G26:G31,G31,O26:O31),AF31/(SUMIF(G26:G31,G31,O26:O31)/L31)))))</f>
        <v>24</v>
      </c>
      <c r="AF31" s="431">
        <f t="shared" si="3"/>
        <v>2160</v>
      </c>
    </row>
    <row r="32" spans="1:32" ht="16.2" thickBot="1" x14ac:dyDescent="0.3">
      <c r="A32" s="672"/>
      <c r="B32" s="654"/>
      <c r="C32" s="665"/>
      <c r="D32" s="665"/>
      <c r="E32" s="662"/>
      <c r="F32" s="662"/>
      <c r="G32" s="413"/>
      <c r="H32" s="435"/>
      <c r="I32" s="436"/>
      <c r="J32" s="416"/>
      <c r="K32" s="437"/>
      <c r="L32" s="418"/>
      <c r="M32" s="415"/>
      <c r="N32" s="438"/>
      <c r="O32" s="439"/>
      <c r="P32" s="421"/>
      <c r="Q32" s="432"/>
      <c r="R32" s="656"/>
      <c r="S32" s="656"/>
      <c r="T32" s="656"/>
      <c r="U32" s="423">
        <f>IF(OR(P32="",M32=Paramétrage!$C$10,M32=Paramétrage!$C$13,M32=Paramétrage!$C$17,M32=Paramétrage!$C$20,M32=Paramétrage!$C$24,M32=Paramétrage!$C$27,AND(M32&lt;&gt;Paramétrage!$C$9,Q32="Mut+ext")),0,ROUNDUP(O32/P32,0))</f>
        <v>0</v>
      </c>
      <c r="V32" s="424">
        <f>IF(OR(M32="",Q32="Mut+ext"),0,IF(VLOOKUP(M32,Paramétrage!$C$6:$E$29,2,0)=0,0,IF(P32="","saisir capacité",N32*U32*VLOOKUP(M32,Paramétrage!$C$6:$E$29,2,0))))</f>
        <v>0</v>
      </c>
      <c r="W32" s="425"/>
      <c r="X32" s="426">
        <f t="shared" si="2"/>
        <v>0</v>
      </c>
      <c r="Y32" s="427">
        <f>IF(OR(M32="",Q32="Mut+ext"),0,IF(ISERROR(W32+V32*VLOOKUP(M32,Paramétrage!$C$6:$E$29,3,0))=1,X32,W32+V32*VLOOKUP(M32,Paramétrage!$C$6:$E$29,3,0)))</f>
        <v>0</v>
      </c>
      <c r="Z32" s="657"/>
      <c r="AA32" s="657"/>
      <c r="AB32" s="657"/>
      <c r="AC32" s="433"/>
      <c r="AD32" s="429"/>
      <c r="AE32" s="430">
        <f>IF(G32="",0,IF(K32="",0,IF(SUMIF(G27:G32,G32,O27:O32)=0,0,IF(OR(L32="",K32="obligatoire"),AF32/SUMIF(G27:G32,G32,O27:O32),AF32/(SUMIF(G27:G32,G32,O27:O32)/L32)))))</f>
        <v>0</v>
      </c>
      <c r="AF32" s="431">
        <f t="shared" si="3"/>
        <v>0</v>
      </c>
    </row>
    <row r="33" spans="1:32" ht="16.2" thickBot="1" x14ac:dyDescent="0.3">
      <c r="A33" s="672"/>
      <c r="B33" s="654"/>
      <c r="C33" s="440"/>
      <c r="D33" s="441"/>
      <c r="E33" s="442"/>
      <c r="F33" s="442"/>
      <c r="G33" s="442"/>
      <c r="H33" s="443"/>
      <c r="I33" s="444"/>
      <c r="J33" s="445"/>
      <c r="K33" s="446"/>
      <c r="L33" s="447"/>
      <c r="M33" s="444"/>
      <c r="N33" s="448">
        <f>AE33</f>
        <v>70</v>
      </c>
      <c r="O33" s="449"/>
      <c r="P33" s="449"/>
      <c r="Q33" s="450"/>
      <c r="R33" s="451"/>
      <c r="S33" s="451"/>
      <c r="T33" s="452"/>
      <c r="U33" s="453"/>
      <c r="V33" s="454">
        <f>SUM(V27:V32)</f>
        <v>180</v>
      </c>
      <c r="W33" s="455">
        <f>SUM(W27:W32)</f>
        <v>0</v>
      </c>
      <c r="X33" s="456">
        <f>SUM(X27:X32)</f>
        <v>180</v>
      </c>
      <c r="Y33" s="457">
        <f>SUM(Y27:Y32)</f>
        <v>186</v>
      </c>
      <c r="Z33" s="458"/>
      <c r="AA33" s="459"/>
      <c r="AB33" s="460"/>
      <c r="AC33" s="461"/>
      <c r="AD33" s="462"/>
      <c r="AE33" s="463">
        <f>SUM(AE27:AE32)</f>
        <v>70</v>
      </c>
      <c r="AF33" s="464">
        <f>SUM(AF27:AF32)</f>
        <v>8280</v>
      </c>
    </row>
    <row r="34" spans="1:32" ht="15.6" hidden="1" customHeight="1" x14ac:dyDescent="0.25">
      <c r="A34" s="672"/>
      <c r="B34" s="654" t="s">
        <v>104</v>
      </c>
      <c r="C34" s="655"/>
      <c r="D34" s="655"/>
      <c r="E34" s="474">
        <v>0</v>
      </c>
      <c r="F34" s="474" t="s">
        <v>64</v>
      </c>
      <c r="G34" s="413" t="s">
        <v>105</v>
      </c>
      <c r="H34" s="465"/>
      <c r="I34" s="466"/>
      <c r="J34" s="467"/>
      <c r="K34" s="468"/>
      <c r="L34" s="469"/>
      <c r="M34" s="466"/>
      <c r="N34" s="470"/>
      <c r="O34" s="471"/>
      <c r="P34" s="472"/>
      <c r="Q34" s="422"/>
      <c r="R34" s="656"/>
      <c r="S34" s="656"/>
      <c r="T34" s="656"/>
      <c r="U34" s="423">
        <f>IF(OR(P34="",M34=Paramétrage!$C$10,M34=Paramétrage!$C$13,M34=Paramétrage!$C$17,M34=Paramétrage!$C$20,M34=Paramétrage!$C$24,M34=Paramétrage!$C$27,AND(M34&lt;&gt;Paramétrage!$C$9,Q34="Mut+ext")),0,ROUNDUP(O34/P34,0))</f>
        <v>0</v>
      </c>
      <c r="V34" s="424">
        <f>IF(OR(M34="",Q34="Mut+ext"),0,IF(VLOOKUP(M34,Paramétrage!$C$6:$E$29,2,0)=0,0,IF(P34="","saisir capacité",N34*U34*VLOOKUP(M34,Paramétrage!$C$6:$E$29,2,0))))</f>
        <v>0</v>
      </c>
      <c r="W34" s="425"/>
      <c r="X34" s="426">
        <f>IF(OR(M34="",Q34="Mut+ext"),0,IF(ISERROR(V34+W34)=1,V34,V34+W34))</f>
        <v>0</v>
      </c>
      <c r="Y34" s="427">
        <f>IF(OR(M34="",Q34="Mut+ext"),0,IF(ISERROR(W34+V34*VLOOKUP(M34,Paramétrage!$C$6:$E$29,3,0))=1,X34,W34+V34*VLOOKUP(M34,Paramétrage!$C$6:$E$29,3,0)))</f>
        <v>0</v>
      </c>
      <c r="Z34" s="657"/>
      <c r="AA34" s="657"/>
      <c r="AB34" s="657"/>
      <c r="AC34" s="428"/>
      <c r="AD34" s="429"/>
      <c r="AE34" s="430">
        <f>IF(G34="",0,IF(K34="",0,IF(SUMIF(G34:G34,G34,O34:O34)=0,0,IF(OR(L34="",K34="obligatoire"),AF34/SUMIF(G34:G34,G34,O34:O34),AF34/(SUMIF(G34:G34,G34,O34:O34)/L34)))))</f>
        <v>0</v>
      </c>
      <c r="AF34" s="431">
        <f>N34*O34</f>
        <v>0</v>
      </c>
    </row>
    <row r="35" spans="1:32" hidden="1" x14ac:dyDescent="0.25">
      <c r="A35" s="672"/>
      <c r="B35" s="654"/>
      <c r="C35" s="440"/>
      <c r="D35" s="441"/>
      <c r="E35" s="442"/>
      <c r="F35" s="442"/>
      <c r="G35" s="442"/>
      <c r="H35" s="443"/>
      <c r="I35" s="444"/>
      <c r="J35" s="445"/>
      <c r="K35" s="446"/>
      <c r="L35" s="447"/>
      <c r="M35" s="444"/>
      <c r="N35" s="448">
        <f>AE35</f>
        <v>0</v>
      </c>
      <c r="O35" s="449"/>
      <c r="P35" s="449"/>
      <c r="Q35" s="450"/>
      <c r="R35" s="451"/>
      <c r="S35" s="451"/>
      <c r="T35" s="452"/>
      <c r="U35" s="453"/>
      <c r="V35" s="454">
        <f>SUM(V34:V34)</f>
        <v>0</v>
      </c>
      <c r="W35" s="455">
        <f>SUM(W34:W34)</f>
        <v>0</v>
      </c>
      <c r="X35" s="456">
        <f>SUM(X34:X34)</f>
        <v>0</v>
      </c>
      <c r="Y35" s="457">
        <f>SUM(Y34:Y34)</f>
        <v>0</v>
      </c>
      <c r="Z35" s="458"/>
      <c r="AA35" s="459"/>
      <c r="AB35" s="460"/>
      <c r="AC35" s="461"/>
      <c r="AD35" s="462"/>
      <c r="AE35" s="463">
        <f>SUM(AE34:AE34)</f>
        <v>0</v>
      </c>
      <c r="AF35" s="464">
        <f>SUM(AF34:AF34)</f>
        <v>0</v>
      </c>
    </row>
    <row r="36" spans="1:32" ht="15.6" hidden="1" customHeight="1" x14ac:dyDescent="0.25">
      <c r="A36" s="672"/>
      <c r="B36" s="654" t="s">
        <v>106</v>
      </c>
      <c r="C36" s="655" t="s">
        <v>107</v>
      </c>
      <c r="D36" s="655"/>
      <c r="E36" s="474">
        <v>0</v>
      </c>
      <c r="F36" s="474" t="s">
        <v>64</v>
      </c>
      <c r="G36" s="413" t="s">
        <v>108</v>
      </c>
      <c r="H36" s="465"/>
      <c r="I36" s="466"/>
      <c r="J36" s="467"/>
      <c r="K36" s="468"/>
      <c r="L36" s="469"/>
      <c r="M36" s="466"/>
      <c r="N36" s="470"/>
      <c r="O36" s="471"/>
      <c r="P36" s="472"/>
      <c r="Q36" s="422"/>
      <c r="R36" s="656"/>
      <c r="S36" s="656"/>
      <c r="T36" s="656"/>
      <c r="U36" s="423">
        <f>IF(OR(P36="",M36=Paramétrage!$C$10,M36=Paramétrage!$C$13,M36=Paramétrage!$C$17,M36=Paramétrage!$C$20,M36=Paramétrage!$C$24,M36=Paramétrage!$C$27,AND(M36&lt;&gt;Paramétrage!$C$9,Q36="Mut+ext")),0,ROUNDUP(O36/P36,0))</f>
        <v>0</v>
      </c>
      <c r="V36" s="424">
        <f>IF(OR(M36="",Q36="Mut+ext"),0,IF(VLOOKUP(M36,Paramétrage!$C$6:$E$29,2,0)=0,0,IF(P36="","saisir capacité",N36*U36*VLOOKUP(M36,Paramétrage!$C$6:$E$29,2,0))))</f>
        <v>0</v>
      </c>
      <c r="W36" s="425"/>
      <c r="X36" s="426">
        <f>IF(OR(M36="",Q36="Mut+ext"),0,IF(ISERROR(V36+W36)=1,V36,V36+W36))</f>
        <v>0</v>
      </c>
      <c r="Y36" s="427">
        <f>IF(OR(M36="",Q36="Mut+ext"),0,IF(ISERROR(W36+V36*VLOOKUP(M36,Paramétrage!$C$6:$E$29,3,0))=1,X36,W36+V36*VLOOKUP(M36,Paramétrage!$C$6:$E$29,3,0)))</f>
        <v>0</v>
      </c>
      <c r="Z36" s="657"/>
      <c r="AA36" s="657"/>
      <c r="AB36" s="657"/>
      <c r="AC36" s="428"/>
      <c r="AD36" s="429"/>
      <c r="AE36" s="430">
        <f>IF(G36="",0,IF(K36="",0,IF(SUMIF(G36:G36,G36,O36:O36)=0,0,IF(OR(L36="",K36="obligatoire"),AF36/SUMIF(G36:G36,G36,O36:O36),AF36/(SUMIF(G36:G36,G36,O36:O36)/L36)))))</f>
        <v>0</v>
      </c>
      <c r="AF36" s="431">
        <f>N36*O36</f>
        <v>0</v>
      </c>
    </row>
    <row r="37" spans="1:32" ht="15.6" hidden="1" customHeight="1" x14ac:dyDescent="0.25">
      <c r="A37" s="672"/>
      <c r="B37" s="654"/>
      <c r="C37" s="440"/>
      <c r="D37" s="441"/>
      <c r="E37" s="442"/>
      <c r="F37" s="442"/>
      <c r="G37" s="442"/>
      <c r="H37" s="443"/>
      <c r="I37" s="444"/>
      <c r="J37" s="445"/>
      <c r="K37" s="446"/>
      <c r="L37" s="447"/>
      <c r="M37" s="444"/>
      <c r="N37" s="448">
        <f>AE37</f>
        <v>0</v>
      </c>
      <c r="O37" s="449"/>
      <c r="P37" s="449"/>
      <c r="Q37" s="450"/>
      <c r="R37" s="451"/>
      <c r="S37" s="451"/>
      <c r="T37" s="452"/>
      <c r="U37" s="453"/>
      <c r="V37" s="454">
        <f>SUM(V36:V36)</f>
        <v>0</v>
      </c>
      <c r="W37" s="455">
        <f>SUM(W36:W36)</f>
        <v>0</v>
      </c>
      <c r="X37" s="456">
        <f>SUM(X36:X36)</f>
        <v>0</v>
      </c>
      <c r="Y37" s="457">
        <f>SUM(Y36:Y36)</f>
        <v>0</v>
      </c>
      <c r="Z37" s="458"/>
      <c r="AA37" s="459"/>
      <c r="AB37" s="460"/>
      <c r="AC37" s="461"/>
      <c r="AD37" s="462"/>
      <c r="AE37" s="463">
        <f>SUM(AE36:AE36)</f>
        <v>0</v>
      </c>
      <c r="AF37" s="464">
        <f>SUM(AF36:AF36)</f>
        <v>0</v>
      </c>
    </row>
    <row r="38" spans="1:32" ht="15.6" hidden="1" customHeight="1" x14ac:dyDescent="0.25">
      <c r="A38" s="672"/>
      <c r="B38" s="654" t="s">
        <v>109</v>
      </c>
      <c r="C38" s="655" t="s">
        <v>110</v>
      </c>
      <c r="D38" s="655"/>
      <c r="E38" s="474">
        <v>0</v>
      </c>
      <c r="F38" s="474" t="s">
        <v>64</v>
      </c>
      <c r="G38" s="413" t="s">
        <v>111</v>
      </c>
      <c r="H38" s="465"/>
      <c r="I38" s="466"/>
      <c r="J38" s="467"/>
      <c r="K38" s="468"/>
      <c r="L38" s="469"/>
      <c r="M38" s="466"/>
      <c r="N38" s="470"/>
      <c r="O38" s="471"/>
      <c r="P38" s="472"/>
      <c r="Q38" s="422"/>
      <c r="R38" s="656"/>
      <c r="S38" s="656"/>
      <c r="T38" s="656"/>
      <c r="U38" s="423">
        <f>IF(OR(P38="",M38=Paramétrage!$C$10,M38=Paramétrage!$C$13,M38=Paramétrage!$C$17,M38=Paramétrage!$C$20,M38=Paramétrage!$C$24,M38=Paramétrage!$C$27,AND(M38&lt;&gt;Paramétrage!$C$9,Q38="Mut+ext")),0,ROUNDUP(O38/P38,0))</f>
        <v>0</v>
      </c>
      <c r="V38" s="424">
        <f>IF(OR(M38="",Q38="Mut+ext"),0,IF(VLOOKUP(M38,Paramétrage!$C$6:$E$29,2,0)=0,0,IF(P38="","saisir capacité",N38*U38*VLOOKUP(M38,Paramétrage!$C$6:$E$29,2,0))))</f>
        <v>0</v>
      </c>
      <c r="W38" s="425">
        <v>90</v>
      </c>
      <c r="X38" s="426">
        <f>IF(OR(M38="",Q38="Mut+ext"),0,IF(ISERROR(V38+W38)=1,V38,V38+W38))</f>
        <v>0</v>
      </c>
      <c r="Y38" s="427">
        <f>IF(OR(M38="",Q38="Mut+ext"),0,IF(ISERROR(W38+V38*VLOOKUP(M38,Paramétrage!$C$6:$E$29,3,0))=1,X38,W38+V38*VLOOKUP(M38,Paramétrage!$C$6:$E$29,3,0)))</f>
        <v>0</v>
      </c>
      <c r="Z38" s="657"/>
      <c r="AA38" s="657"/>
      <c r="AB38" s="657"/>
      <c r="AC38" s="428"/>
      <c r="AD38" s="429"/>
      <c r="AE38" s="430">
        <f>IF(G38="",0,IF(K38="",0,IF(SUMIF(G38:G38,G38,O38:O38)=0,0,IF(OR(L38="",K38="obligatoire"),AF38/SUMIF(G38:G38,G38,O38:O38),AF38/(SUMIF(G38:G38,G38,O38:O38)/L38)))))</f>
        <v>0</v>
      </c>
      <c r="AF38" s="431">
        <f>N38*O38</f>
        <v>0</v>
      </c>
    </row>
    <row r="39" spans="1:32" hidden="1" x14ac:dyDescent="0.25">
      <c r="A39" s="672"/>
      <c r="B39" s="654"/>
      <c r="C39" s="440"/>
      <c r="D39" s="441"/>
      <c r="E39" s="442"/>
      <c r="F39" s="442"/>
      <c r="G39" s="442"/>
      <c r="H39" s="443"/>
      <c r="I39" s="444"/>
      <c r="J39" s="445"/>
      <c r="K39" s="446"/>
      <c r="L39" s="447"/>
      <c r="M39" s="444"/>
      <c r="N39" s="448">
        <f>AE39</f>
        <v>0</v>
      </c>
      <c r="O39" s="449"/>
      <c r="P39" s="449"/>
      <c r="Q39" s="450"/>
      <c r="R39" s="451"/>
      <c r="S39" s="451"/>
      <c r="T39" s="452"/>
      <c r="U39" s="453"/>
      <c r="V39" s="454">
        <f>SUM(V38:V38)</f>
        <v>0</v>
      </c>
      <c r="W39" s="455">
        <f>SUM(W38:W38)</f>
        <v>90</v>
      </c>
      <c r="X39" s="456">
        <f>SUM(X38:X38)</f>
        <v>0</v>
      </c>
      <c r="Y39" s="457">
        <f>SUM(Y38:Y38)</f>
        <v>0</v>
      </c>
      <c r="Z39" s="458"/>
      <c r="AA39" s="459"/>
      <c r="AB39" s="460"/>
      <c r="AC39" s="461"/>
      <c r="AD39" s="462"/>
      <c r="AE39" s="463">
        <f>SUM(AE38:AE38)</f>
        <v>0</v>
      </c>
      <c r="AF39" s="464">
        <f>SUM(AF38:AF38)</f>
        <v>0</v>
      </c>
    </row>
    <row r="40" spans="1:32" ht="15.6" hidden="1" customHeight="1" x14ac:dyDescent="0.25">
      <c r="A40" s="672"/>
      <c r="B40" s="654" t="s">
        <v>112</v>
      </c>
      <c r="C40" s="655" t="s">
        <v>113</v>
      </c>
      <c r="D40" s="655"/>
      <c r="E40" s="474">
        <v>0</v>
      </c>
      <c r="F40" s="474" t="s">
        <v>64</v>
      </c>
      <c r="G40" s="413" t="s">
        <v>114</v>
      </c>
      <c r="H40" s="414"/>
      <c r="I40" s="415"/>
      <c r="J40" s="416"/>
      <c r="K40" s="417"/>
      <c r="L40" s="418"/>
      <c r="M40" s="415"/>
      <c r="N40" s="419"/>
      <c r="O40" s="420"/>
      <c r="P40" s="421"/>
      <c r="Q40" s="422"/>
      <c r="R40" s="656"/>
      <c r="S40" s="656"/>
      <c r="T40" s="656"/>
      <c r="U40" s="423">
        <f>IF(OR(P40="",M40=Paramétrage!$C$10,M40=Paramétrage!$C$13,M40=Paramétrage!$C$17,M40=Paramétrage!$C$20,M40=Paramétrage!$C$24,M40=Paramétrage!$C$27,AND(M40&lt;&gt;Paramétrage!$C$9,Q40="Mut+ext")),0,ROUNDUP(O40/P40,0))</f>
        <v>0</v>
      </c>
      <c r="V40" s="424">
        <f>IF(OR(M40="",Q40="Mut+ext"),0,IF(VLOOKUP(M40,Paramétrage!$C$6:$E$29,2,0)=0,0,IF(P40="","saisir capacité",N40*U40*VLOOKUP(M40,Paramétrage!$C$6:$E$29,2,0))))</f>
        <v>0</v>
      </c>
      <c r="W40" s="425"/>
      <c r="X40" s="426">
        <f>IF(OR(M40="",Q40="Mut+ext"),0,IF(ISERROR(V40+W40)=1,V40,V40+W40))</f>
        <v>0</v>
      </c>
      <c r="Y40" s="427">
        <f>IF(OR(M40="",Q40="Mut+ext"),0,IF(ISERROR(W40+V40*VLOOKUP(M40,Paramétrage!$C$6:$E$29,3,0))=1,X40,W40+V40*VLOOKUP(M40,Paramétrage!$C$6:$E$29,3,0)))</f>
        <v>0</v>
      </c>
      <c r="Z40" s="657"/>
      <c r="AA40" s="657"/>
      <c r="AB40" s="657"/>
      <c r="AC40" s="428"/>
      <c r="AD40" s="429"/>
      <c r="AE40" s="430">
        <f>IF(G40="",0,IF(K40="",0,IF(SUMIF(G40:G40,G40,O40:O40)=0,0,IF(OR(L40="",K40="obligatoire"),AF40/SUMIF(G40:G40,G40,O40:O40),AF40/(SUMIF(G40:G40,G40,O40:O40)/L40)))))</f>
        <v>0</v>
      </c>
      <c r="AF40" s="431">
        <f>N40*O40</f>
        <v>0</v>
      </c>
    </row>
    <row r="41" spans="1:32" hidden="1" x14ac:dyDescent="0.25">
      <c r="A41" s="672"/>
      <c r="B41" s="654"/>
      <c r="C41" s="440"/>
      <c r="D41" s="441"/>
      <c r="E41" s="442"/>
      <c r="F41" s="442"/>
      <c r="G41" s="442"/>
      <c r="H41" s="443"/>
      <c r="I41" s="444"/>
      <c r="J41" s="445"/>
      <c r="K41" s="446"/>
      <c r="L41" s="447"/>
      <c r="M41" s="444"/>
      <c r="N41" s="448">
        <f>AE41</f>
        <v>0</v>
      </c>
      <c r="O41" s="449"/>
      <c r="P41" s="449"/>
      <c r="Q41" s="450"/>
      <c r="R41" s="451"/>
      <c r="S41" s="451"/>
      <c r="T41" s="452"/>
      <c r="U41" s="453"/>
      <c r="V41" s="454">
        <f>SUM(V40:V40)</f>
        <v>0</v>
      </c>
      <c r="W41" s="455">
        <f>SUM(W40:W40)</f>
        <v>0</v>
      </c>
      <c r="X41" s="456">
        <f>SUM(X40:X40)</f>
        <v>0</v>
      </c>
      <c r="Y41" s="457">
        <f>SUM(Y40:Y40)</f>
        <v>0</v>
      </c>
      <c r="Z41" s="458"/>
      <c r="AA41" s="459"/>
      <c r="AB41" s="460"/>
      <c r="AC41" s="461"/>
      <c r="AD41" s="462"/>
      <c r="AE41" s="463">
        <f>SUM(AE40:AE40)</f>
        <v>0</v>
      </c>
      <c r="AF41" s="464">
        <f>SUM(AF40:AF40)</f>
        <v>0</v>
      </c>
    </row>
    <row r="42" spans="1:32" ht="15.6" hidden="1" customHeight="1" x14ac:dyDescent="0.25">
      <c r="A42" s="672"/>
      <c r="B42" s="654" t="s">
        <v>115</v>
      </c>
      <c r="C42" s="655" t="s">
        <v>116</v>
      </c>
      <c r="D42" s="655"/>
      <c r="E42" s="474">
        <v>0</v>
      </c>
      <c r="F42" s="474" t="s">
        <v>64</v>
      </c>
      <c r="G42" s="413" t="s">
        <v>117</v>
      </c>
      <c r="H42" s="414"/>
      <c r="I42" s="415"/>
      <c r="J42" s="416"/>
      <c r="K42" s="417"/>
      <c r="L42" s="418"/>
      <c r="M42" s="415"/>
      <c r="N42" s="419"/>
      <c r="O42" s="420"/>
      <c r="P42" s="421"/>
      <c r="Q42" s="422"/>
      <c r="R42" s="656"/>
      <c r="S42" s="656"/>
      <c r="T42" s="656"/>
      <c r="U42" s="423">
        <f>IF(OR(P42="",M42=Paramétrage!$C$10,M42=Paramétrage!$C$13,M42=Paramétrage!$C$17,M42=Paramétrage!$C$20,M42=Paramétrage!$C$24,M42=Paramétrage!$C$27,AND(M42&lt;&gt;Paramétrage!$C$9,Q42="Mut+ext")),0,ROUNDUP(O42/P42,0))</f>
        <v>0</v>
      </c>
      <c r="V42" s="424">
        <f>IF(OR(M42="",Q42="Mut+ext"),0,IF(VLOOKUP(M42,Paramétrage!$C$6:$E$29,2,0)=0,0,IF(P42="","saisir capacité",N42*U42*VLOOKUP(M42,Paramétrage!$C$6:$E$29,2,0))))</f>
        <v>0</v>
      </c>
      <c r="W42" s="425"/>
      <c r="X42" s="426">
        <f>IF(OR(M42="",Q42="Mut+ext"),0,IF(ISERROR(V42+W42)=1,V42,V42+W42))</f>
        <v>0</v>
      </c>
      <c r="Y42" s="427">
        <f>IF(OR(M42="",Q42="Mut+ext"),0,IF(ISERROR(W42+V42*VLOOKUP(M42,Paramétrage!$C$6:$E$29,3,0))=1,X42,W42+V42*VLOOKUP(M42,Paramétrage!$C$6:$E$29,3,0)))</f>
        <v>0</v>
      </c>
      <c r="Z42" s="657"/>
      <c r="AA42" s="657"/>
      <c r="AB42" s="657"/>
      <c r="AC42" s="428"/>
      <c r="AD42" s="429"/>
      <c r="AE42" s="430">
        <f>IF(G42="",0,IF(K42="",0,IF(SUMIF(G42:G42,G42,O42:O42)=0,0,IF(OR(L42="",K42="obligatoire"),AF42/SUMIF(G42:G42,G42,O42:O42),AF42/(SUMIF(G42:G42,G42,O42:O42)/L42)))))</f>
        <v>0</v>
      </c>
      <c r="AF42" s="431">
        <f>N42*O42</f>
        <v>0</v>
      </c>
    </row>
    <row r="43" spans="1:32" hidden="1" x14ac:dyDescent="0.25">
      <c r="A43" s="672"/>
      <c r="B43" s="654"/>
      <c r="C43" s="440"/>
      <c r="D43" s="441"/>
      <c r="E43" s="442"/>
      <c r="F43" s="442"/>
      <c r="G43" s="442"/>
      <c r="H43" s="443"/>
      <c r="I43" s="444"/>
      <c r="J43" s="445"/>
      <c r="K43" s="446"/>
      <c r="L43" s="447"/>
      <c r="M43" s="444"/>
      <c r="N43" s="448">
        <f>AE43</f>
        <v>0</v>
      </c>
      <c r="O43" s="449"/>
      <c r="P43" s="449"/>
      <c r="Q43" s="450"/>
      <c r="R43" s="451"/>
      <c r="S43" s="451"/>
      <c r="T43" s="452"/>
      <c r="U43" s="453"/>
      <c r="V43" s="454">
        <f>SUM(V42:V42)</f>
        <v>0</v>
      </c>
      <c r="W43" s="455">
        <f>SUM(W42:W42)</f>
        <v>0</v>
      </c>
      <c r="X43" s="456">
        <f>SUM(X42:X42)</f>
        <v>0</v>
      </c>
      <c r="Y43" s="457">
        <f>SUM(Y42:Y42)</f>
        <v>0</v>
      </c>
      <c r="Z43" s="458"/>
      <c r="AA43" s="459"/>
      <c r="AB43" s="460"/>
      <c r="AC43" s="461"/>
      <c r="AD43" s="462"/>
      <c r="AE43" s="463">
        <f>SUM(AE42:AE42)</f>
        <v>0</v>
      </c>
      <c r="AF43" s="464">
        <f>SUM(AF42:AF42)</f>
        <v>0</v>
      </c>
    </row>
    <row r="44" spans="1:32" ht="15.6" hidden="1" customHeight="1" x14ac:dyDescent="0.25">
      <c r="A44" s="672"/>
      <c r="B44" s="654" t="s">
        <v>118</v>
      </c>
      <c r="C44" s="655" t="s">
        <v>119</v>
      </c>
      <c r="D44" s="655"/>
      <c r="E44" s="474">
        <v>0</v>
      </c>
      <c r="F44" s="474" t="s">
        <v>64</v>
      </c>
      <c r="G44" s="413" t="s">
        <v>120</v>
      </c>
      <c r="H44" s="414"/>
      <c r="I44" s="415"/>
      <c r="J44" s="416"/>
      <c r="K44" s="417"/>
      <c r="L44" s="418"/>
      <c r="M44" s="415"/>
      <c r="N44" s="419"/>
      <c r="O44" s="420"/>
      <c r="P44" s="421"/>
      <c r="Q44" s="422"/>
      <c r="R44" s="656"/>
      <c r="S44" s="656"/>
      <c r="T44" s="656"/>
      <c r="U44" s="423">
        <f>IF(OR(P44="",M44=Paramétrage!$C$10,M44=Paramétrage!$C$13,M44=Paramétrage!$C$17,M44=Paramétrage!$C$20,M44=Paramétrage!$C$24,M44=Paramétrage!$C$27,AND(M44&lt;&gt;Paramétrage!$C$9,Q44="Mut+ext")),0,ROUNDUP(O44/P44,0))</f>
        <v>0</v>
      </c>
      <c r="V44" s="424">
        <f>IF(OR(M44="",Q44="Mut+ext"),0,IF(VLOOKUP(M44,Paramétrage!$C$6:$E$29,2,0)=0,0,IF(P44="","saisir capacité",N44*U44*VLOOKUP(M44,Paramétrage!$C$6:$E$29,2,0))))</f>
        <v>0</v>
      </c>
      <c r="W44" s="425"/>
      <c r="X44" s="426">
        <f>IF(OR(M44="",Q44="Mut+ext"),0,IF(ISERROR(V44+W44)=1,V44,V44+W44))</f>
        <v>0</v>
      </c>
      <c r="Y44" s="427">
        <f>IF(OR(M44="",Q44="Mut+ext"),0,IF(ISERROR(W44+V44*VLOOKUP(M44,Paramétrage!$C$6:$E$29,3,0))=1,X44,W44+V44*VLOOKUP(M44,Paramétrage!$C$6:$E$29,3,0)))</f>
        <v>0</v>
      </c>
      <c r="Z44" s="657"/>
      <c r="AA44" s="657"/>
      <c r="AB44" s="657"/>
      <c r="AC44" s="428"/>
      <c r="AD44" s="429"/>
      <c r="AE44" s="430">
        <f>IF(G44="",0,IF(K44="",0,IF(SUMIF(G44:G44,G44,O44:O44)=0,0,IF(OR(L44="",K44="obligatoire"),AF44/SUMIF(G44:G44,G44,O44:O44),AF44/(SUMIF(G44:G44,G44,O44:O44)/L44)))))</f>
        <v>0</v>
      </c>
      <c r="AF44" s="431">
        <f>N44*O44</f>
        <v>0</v>
      </c>
    </row>
    <row r="45" spans="1:32" hidden="1" x14ac:dyDescent="0.25">
      <c r="A45" s="672"/>
      <c r="B45" s="654"/>
      <c r="C45" s="440"/>
      <c r="D45" s="441"/>
      <c r="E45" s="442"/>
      <c r="F45" s="442"/>
      <c r="G45" s="442"/>
      <c r="H45" s="443"/>
      <c r="I45" s="444"/>
      <c r="J45" s="445"/>
      <c r="K45" s="446"/>
      <c r="L45" s="447"/>
      <c r="M45" s="444"/>
      <c r="N45" s="448">
        <f>AE45</f>
        <v>0</v>
      </c>
      <c r="O45" s="449"/>
      <c r="P45" s="449"/>
      <c r="Q45" s="450"/>
      <c r="R45" s="451"/>
      <c r="S45" s="451"/>
      <c r="T45" s="452"/>
      <c r="U45" s="453"/>
      <c r="V45" s="454">
        <f>SUM(V44:V44)</f>
        <v>0</v>
      </c>
      <c r="W45" s="455">
        <f>SUM(W44:W44)</f>
        <v>0</v>
      </c>
      <c r="X45" s="456">
        <f>SUM(X44:X44)</f>
        <v>0</v>
      </c>
      <c r="Y45" s="457">
        <f>SUM(Y44:Y44)</f>
        <v>0</v>
      </c>
      <c r="Z45" s="458"/>
      <c r="AA45" s="459"/>
      <c r="AB45" s="460"/>
      <c r="AC45" s="461"/>
      <c r="AD45" s="462"/>
      <c r="AE45" s="463">
        <f>SUM(AE44:AE44)</f>
        <v>0</v>
      </c>
      <c r="AF45" s="464">
        <f>SUM(AF44:AF44)</f>
        <v>0</v>
      </c>
    </row>
    <row r="46" spans="1:32" ht="18" customHeight="1" thickBot="1" x14ac:dyDescent="0.3">
      <c r="A46" s="672"/>
      <c r="B46" s="475"/>
      <c r="C46" s="475"/>
      <c r="D46" s="475"/>
      <c r="E46" s="476">
        <f>E12+E16+E21+E27+E34+E36</f>
        <v>30</v>
      </c>
      <c r="F46" s="476"/>
      <c r="G46" s="477"/>
      <c r="H46" s="478"/>
      <c r="I46" s="478"/>
      <c r="J46" s="479"/>
      <c r="K46" s="475"/>
      <c r="L46" s="475"/>
      <c r="M46" s="480"/>
      <c r="N46" s="481">
        <f>N37+N35+N33+N26+N20+N15+N39+N41+N43+N45</f>
        <v>202</v>
      </c>
      <c r="O46" s="482"/>
      <c r="P46" s="475"/>
      <c r="Q46" s="483"/>
      <c r="R46" s="482"/>
      <c r="S46" s="482"/>
      <c r="T46" s="484"/>
      <c r="U46" s="479"/>
      <c r="V46" s="485">
        <f>V37+V35+V33+V26+V20+V15+V39+V41+V43+V45</f>
        <v>318</v>
      </c>
      <c r="W46" s="485">
        <f>W37+W35+W33+W26+W20+W15+W39+W41+W43+W45</f>
        <v>180</v>
      </c>
      <c r="X46" s="485">
        <f>X37+X35+X33+X26+X20+X15+X39+X41+X43+X45</f>
        <v>408</v>
      </c>
      <c r="Y46" s="485">
        <f>Y37+Y35+Y33+Y26+Y20+Y15+Y39+Y41+Y43+Y45</f>
        <v>405</v>
      </c>
      <c r="Z46" s="486"/>
      <c r="AA46" s="478"/>
      <c r="AB46" s="480"/>
      <c r="AC46" s="478"/>
      <c r="AD46" s="487"/>
      <c r="AE46" s="488">
        <f>SUM(AE12:AE37)/2</f>
        <v>202</v>
      </c>
      <c r="AF46" s="489">
        <f>SUM(AF12:AF35)</f>
        <v>40320</v>
      </c>
    </row>
    <row r="47" spans="1:32" ht="14.4" customHeight="1" thickBot="1" x14ac:dyDescent="0.3">
      <c r="A47" s="663" t="s">
        <v>121</v>
      </c>
      <c r="B47" s="654" t="s">
        <v>122</v>
      </c>
      <c r="C47" s="655" t="s">
        <v>123</v>
      </c>
      <c r="D47" s="655"/>
      <c r="E47" s="664">
        <v>9</v>
      </c>
      <c r="F47" s="664" t="s">
        <v>64</v>
      </c>
      <c r="G47" s="474" t="s">
        <v>124</v>
      </c>
      <c r="H47" s="465" t="s">
        <v>66</v>
      </c>
      <c r="I47" s="466" t="s">
        <v>125</v>
      </c>
      <c r="J47" s="467">
        <v>71</v>
      </c>
      <c r="K47" s="468" t="s">
        <v>64</v>
      </c>
      <c r="L47" s="469">
        <v>1</v>
      </c>
      <c r="M47" s="466" t="s">
        <v>68</v>
      </c>
      <c r="N47" s="470">
        <v>6</v>
      </c>
      <c r="O47" s="471">
        <v>90</v>
      </c>
      <c r="P47" s="472">
        <v>90</v>
      </c>
      <c r="Q47" s="422" t="s">
        <v>77</v>
      </c>
      <c r="R47" s="656"/>
      <c r="S47" s="656"/>
      <c r="T47" s="656"/>
      <c r="U47" s="490">
        <f>IF(OR(P47="",M47=Paramétrage!$C$10,M47=Paramétrage!$C$13,M47=Paramétrage!$C$17,M47=Paramétrage!$C$20,M47=Paramétrage!$C$24,M47=Paramétrage!$C$27,AND(M47&lt;&gt;Paramétrage!$C$9,Q47="Mut+ext")),0,ROUNDUP(O47/P47,0))</f>
        <v>1</v>
      </c>
      <c r="V47" s="491">
        <f>IF(OR(M47="",Q47="Mut+ext"),0,IF(VLOOKUP(M47,Paramétrage!$C$6:$E$29,2,0)=0,0,IF(P47="","saisir capacité",N47*U47*VLOOKUP(M47,Paramétrage!$C$6:$E$29,2,0))))</f>
        <v>6</v>
      </c>
      <c r="W47" s="425"/>
      <c r="X47" s="492">
        <f t="shared" ref="X47:X54" si="4">IF(OR(M47="",Q47="Mut+ext"),0,IF(ISERROR(V47+W47)=1,V47,V47+W47))</f>
        <v>6</v>
      </c>
      <c r="Y47" s="493">
        <f>IF(OR(M47="",Q47="Mut+ext"),0,IF(ISERROR(W47+V47*VLOOKUP(M47,Paramétrage!$C$6:$E$29,3,0))=1,X47,W47+V47*VLOOKUP(M47,Paramétrage!$C$6:$E$29,3,0)))</f>
        <v>9</v>
      </c>
      <c r="Z47" s="657"/>
      <c r="AA47" s="657"/>
      <c r="AB47" s="657"/>
      <c r="AC47" s="433"/>
      <c r="AD47" s="494"/>
      <c r="AE47" s="430">
        <f>IF(G47="",0,IF(K47="",0,IF(SUMIF(G47:G54,G47,O47:O54)=0,0,IF(OR(L47="",K47="obligatoire"),AF47/SUMIF(G47:G54,G47,O47:O54),AF47/(SUMIF(G47:G54,G47,O47:O54)/L47)))))</f>
        <v>6</v>
      </c>
      <c r="AF47" s="431">
        <f t="shared" ref="AF47:AF54" si="5">N47*O47</f>
        <v>540</v>
      </c>
    </row>
    <row r="48" spans="1:32" x14ac:dyDescent="0.25">
      <c r="A48" s="663"/>
      <c r="B48" s="654"/>
      <c r="C48" s="655"/>
      <c r="D48" s="655"/>
      <c r="E48" s="664"/>
      <c r="F48" s="664"/>
      <c r="G48" s="413" t="s">
        <v>126</v>
      </c>
      <c r="H48" s="465" t="s">
        <v>66</v>
      </c>
      <c r="I48" s="466" t="s">
        <v>127</v>
      </c>
      <c r="J48" s="467">
        <v>71</v>
      </c>
      <c r="K48" s="495" t="s">
        <v>64</v>
      </c>
      <c r="L48" s="469">
        <v>1</v>
      </c>
      <c r="M48" s="466" t="s">
        <v>68</v>
      </c>
      <c r="N48" s="496">
        <v>6</v>
      </c>
      <c r="O48" s="497">
        <v>90</v>
      </c>
      <c r="P48" s="472">
        <v>90</v>
      </c>
      <c r="Q48" s="422" t="s">
        <v>77</v>
      </c>
      <c r="R48" s="656"/>
      <c r="S48" s="656"/>
      <c r="T48" s="656"/>
      <c r="U48" s="490">
        <f>IF(OR(P48="",M48=Paramétrage!$C$10,M48=Paramétrage!$C$13,M48=Paramétrage!$C$17,M48=Paramétrage!$C$20,M48=Paramétrage!$C$24,M48=Paramétrage!$C$27,AND(M48&lt;&gt;Paramétrage!$C$9,Q48="Mut+ext")),0,ROUNDUP(O48/P48,0))</f>
        <v>1</v>
      </c>
      <c r="V48" s="491">
        <f>IF(OR(M48="",Q48="Mut+ext"),0,IF(VLOOKUP(M48,Paramétrage!$C$6:$E$29,2,0)=0,0,IF(P48="","saisir capacité",N48*U48*VLOOKUP(M48,Paramétrage!$C$6:$E$29,2,0))))</f>
        <v>6</v>
      </c>
      <c r="W48" s="425"/>
      <c r="X48" s="492">
        <f t="shared" si="4"/>
        <v>6</v>
      </c>
      <c r="Y48" s="493">
        <f>IF(OR(M48="",Q48="Mut+ext"),0,IF(ISERROR(W48+V48*VLOOKUP(M48,Paramétrage!$C$6:$E$29,3,0))=1,X48,W48+V48*VLOOKUP(M48,Paramétrage!$C$6:$E$29,3,0)))</f>
        <v>9</v>
      </c>
      <c r="Z48" s="657"/>
      <c r="AA48" s="657"/>
      <c r="AB48" s="657"/>
      <c r="AC48" s="433"/>
      <c r="AD48" s="429"/>
      <c r="AE48" s="430">
        <f>IF(G48="",0,IF(K48="",0,IF(SUMIF(G47:G54,G48,O47:O54)=0,0,IF(OR(L48="",K48="obligatoire"),AF48/SUMIF(G47:G54,G48,O47:O54),AF48/(SUMIF(G47:G54,G48,O47:O54)/L48)))))</f>
        <v>6</v>
      </c>
      <c r="AF48" s="434">
        <f t="shared" si="5"/>
        <v>540</v>
      </c>
    </row>
    <row r="49" spans="1:32" x14ac:dyDescent="0.25">
      <c r="A49" s="663"/>
      <c r="B49" s="654"/>
      <c r="C49" s="655"/>
      <c r="D49" s="655"/>
      <c r="E49" s="664"/>
      <c r="F49" s="664"/>
      <c r="G49" s="413" t="s">
        <v>128</v>
      </c>
      <c r="H49" s="465" t="s">
        <v>66</v>
      </c>
      <c r="I49" s="466" t="s">
        <v>129</v>
      </c>
      <c r="J49" s="467">
        <v>71</v>
      </c>
      <c r="K49" s="495" t="s">
        <v>64</v>
      </c>
      <c r="L49" s="469">
        <v>1</v>
      </c>
      <c r="M49" s="466" t="s">
        <v>68</v>
      </c>
      <c r="N49" s="496">
        <v>6</v>
      </c>
      <c r="O49" s="471">
        <v>90</v>
      </c>
      <c r="P49" s="472">
        <v>90</v>
      </c>
      <c r="Q49" s="422" t="s">
        <v>77</v>
      </c>
      <c r="R49" s="656"/>
      <c r="S49" s="656"/>
      <c r="T49" s="656"/>
      <c r="U49" s="490">
        <f>IF(OR(P49="",M49=Paramétrage!$C$10,M49=Paramétrage!$C$13,M49=Paramétrage!$C$17,M49=Paramétrage!$C$20,M49=Paramétrage!$C$24,M49=Paramétrage!$C$27,AND(M49&lt;&gt;Paramétrage!$C$9,Q49="Mut+ext")),0,ROUNDUP(O49/P49,0))</f>
        <v>1</v>
      </c>
      <c r="V49" s="491">
        <f>IF(OR(M49="",Q49="Mut+ext"),0,IF(VLOOKUP(M49,Paramétrage!$C$6:$E$29,2,0)=0,0,IF(P49="","saisir capacité",N49*U49*VLOOKUP(M49,Paramétrage!$C$6:$E$29,2,0))))</f>
        <v>6</v>
      </c>
      <c r="W49" s="425"/>
      <c r="X49" s="492">
        <f t="shared" si="4"/>
        <v>6</v>
      </c>
      <c r="Y49" s="493">
        <f>IF(OR(M49="",Q49="Mut+ext"),0,IF(ISERROR(W49+V49*VLOOKUP(M49,Paramétrage!$C$6:$E$29,3,0))=1,X49,W49+V49*VLOOKUP(M49,Paramétrage!$C$6:$E$29,3,0)))</f>
        <v>9</v>
      </c>
      <c r="Z49" s="657"/>
      <c r="AA49" s="657"/>
      <c r="AB49" s="657"/>
      <c r="AC49" s="433"/>
      <c r="AD49" s="429"/>
      <c r="AE49" s="430">
        <f>IF(G49="",0,IF(K49="",0,IF(SUMIF(G47:G54,G49,O47:O54)=0,0,IF(OR(L49="",K49="obligatoire"),AF49/SUMIF(G47:G54,G49,O47:O54),AF49/(SUMIF(G47:G54,G49,O47:O54)/L49)))))</f>
        <v>6</v>
      </c>
      <c r="AF49" s="434">
        <f t="shared" si="5"/>
        <v>540</v>
      </c>
    </row>
    <row r="50" spans="1:32" x14ac:dyDescent="0.25">
      <c r="A50" s="663"/>
      <c r="B50" s="654"/>
      <c r="C50" s="655"/>
      <c r="D50" s="655"/>
      <c r="E50" s="664"/>
      <c r="F50" s="664"/>
      <c r="G50" s="498" t="s">
        <v>130</v>
      </c>
      <c r="H50" s="465" t="s">
        <v>66</v>
      </c>
      <c r="I50" s="466" t="s">
        <v>131</v>
      </c>
      <c r="J50" s="467">
        <v>71</v>
      </c>
      <c r="K50" s="495" t="s">
        <v>64</v>
      </c>
      <c r="L50" s="469">
        <v>1</v>
      </c>
      <c r="M50" s="466" t="s">
        <v>82</v>
      </c>
      <c r="N50" s="496">
        <v>12</v>
      </c>
      <c r="O50" s="499">
        <v>90</v>
      </c>
      <c r="P50" s="472">
        <v>30</v>
      </c>
      <c r="Q50" s="422" t="s">
        <v>77</v>
      </c>
      <c r="R50" s="656"/>
      <c r="S50" s="656"/>
      <c r="T50" s="656"/>
      <c r="U50" s="490">
        <f>IF(OR(P50="",M50=Paramétrage!$C$10,M50=Paramétrage!$C$13,M50=Paramétrage!$C$17,M50=Paramétrage!$C$20,M50=Paramétrage!$C$24,M50=Paramétrage!$C$27,AND(M50&lt;&gt;Paramétrage!$C$9,Q50="Mut+ext")),0,ROUNDUP(O50/P50,0))</f>
        <v>3</v>
      </c>
      <c r="V50" s="491">
        <f>IF(OR(M50="",Q50="Mut+ext"),0,IF(VLOOKUP(M50,Paramétrage!$C$6:$E$29,2,0)=0,0,IF(P50="","saisir capacité",N50*U50*VLOOKUP(M50,Paramétrage!$C$6:$E$29,2,0))))</f>
        <v>36</v>
      </c>
      <c r="W50" s="425"/>
      <c r="X50" s="492">
        <f t="shared" si="4"/>
        <v>36</v>
      </c>
      <c r="Y50" s="493">
        <f>IF(OR(M50="",Q50="Mut+ext"),0,IF(ISERROR(W50+V50*VLOOKUP(M50,Paramétrage!$C$6:$E$29,3,0))=1,X50,W50+V50*VLOOKUP(M50,Paramétrage!$C$6:$E$29,3,0)))</f>
        <v>36</v>
      </c>
      <c r="Z50" s="657"/>
      <c r="AA50" s="657"/>
      <c r="AB50" s="657"/>
      <c r="AC50" s="433"/>
      <c r="AD50" s="429"/>
      <c r="AE50" s="430">
        <f>IF(G50="",0,IF(K50="",0,IF(SUMIF(G45:G54,G50,O45:O54)=0,0,IF(OR(L50="",K50="obligatoire"),AF50/SUMIF(G45:G54,G50,O45:O54),AF50/(SUMIF(G45:G54,G50,O45:O54)/L50)))))</f>
        <v>12</v>
      </c>
      <c r="AF50" s="434">
        <f t="shared" si="5"/>
        <v>1080</v>
      </c>
    </row>
    <row r="51" spans="1:32" x14ac:dyDescent="0.25">
      <c r="A51" s="663"/>
      <c r="B51" s="654"/>
      <c r="C51" s="655"/>
      <c r="D51" s="655"/>
      <c r="E51" s="664"/>
      <c r="F51" s="664"/>
      <c r="G51" s="413"/>
      <c r="H51" s="500"/>
      <c r="I51" s="501" t="s">
        <v>132</v>
      </c>
      <c r="J51" s="416"/>
      <c r="K51" s="437"/>
      <c r="L51" s="418"/>
      <c r="M51" s="415"/>
      <c r="N51" s="438"/>
      <c r="O51" s="420"/>
      <c r="P51" s="421"/>
      <c r="Q51" s="432"/>
      <c r="R51" s="656"/>
      <c r="S51" s="656"/>
      <c r="T51" s="656"/>
      <c r="U51" s="490">
        <f>IF(OR(P51="",M51=Paramétrage!$C$10,M51=Paramétrage!$C$13,M51=Paramétrage!$C$17,M51=Paramétrage!$C$20,M51=Paramétrage!$C$24,M51=Paramétrage!$C$27,AND(M51&lt;&gt;Paramétrage!$C$9,Q51="Mut+ext")),0,ROUNDUP(O51/P51,0))</f>
        <v>0</v>
      </c>
      <c r="V51" s="491">
        <f>IF(OR(M51="",Q51="Mut+ext"),0,IF(VLOOKUP(M51,Paramétrage!$C$6:$E$29,2,0)=0,0,IF(P51="","saisir capacité",N51*U51*VLOOKUP(M51,Paramétrage!$C$6:$E$29,2,0))))</f>
        <v>0</v>
      </c>
      <c r="W51" s="425"/>
      <c r="X51" s="492">
        <f t="shared" si="4"/>
        <v>0</v>
      </c>
      <c r="Y51" s="493">
        <f>IF(OR(M51="",Q51="Mut+ext"),0,IF(ISERROR(W51+V51*VLOOKUP(M51,Paramétrage!$C$6:$E$29,3,0))=1,X51,W51+V51*VLOOKUP(M51,Paramétrage!$C$6:$E$29,3,0)))</f>
        <v>0</v>
      </c>
      <c r="Z51" s="657"/>
      <c r="AA51" s="657"/>
      <c r="AB51" s="657"/>
      <c r="AC51" s="433"/>
      <c r="AD51" s="429"/>
      <c r="AE51" s="430">
        <f>IF(G51="",0,IF(K51="",0,IF(SUMIF(G45:G54,G51,O45:O54)=0,0,IF(OR(L51="",K51="obligatoire"),AF51/SUMIF(G45:G54,G51,O45:O54),AF51/(SUMIF(G45:G54,G51,O45:O54)/L51)))))</f>
        <v>0</v>
      </c>
      <c r="AF51" s="434">
        <f t="shared" si="5"/>
        <v>0</v>
      </c>
    </row>
    <row r="52" spans="1:32" x14ac:dyDescent="0.25">
      <c r="A52" s="663"/>
      <c r="B52" s="654"/>
      <c r="C52" s="655"/>
      <c r="D52" s="655"/>
      <c r="E52" s="664"/>
      <c r="F52" s="664"/>
      <c r="G52" s="413"/>
      <c r="H52" s="500"/>
      <c r="I52" s="501" t="s">
        <v>133</v>
      </c>
      <c r="J52" s="416"/>
      <c r="K52" s="437"/>
      <c r="L52" s="418"/>
      <c r="M52" s="415"/>
      <c r="N52" s="438"/>
      <c r="O52" s="502"/>
      <c r="P52" s="421"/>
      <c r="Q52" s="432"/>
      <c r="R52" s="656"/>
      <c r="S52" s="656"/>
      <c r="T52" s="656"/>
      <c r="U52" s="490">
        <f>IF(OR(P52="",M52=Paramétrage!$C$10,M52=Paramétrage!$C$13,M52=Paramétrage!$C$17,M52=Paramétrage!$C$20,M52=Paramétrage!$C$24,M52=Paramétrage!$C$27,AND(M52&lt;&gt;Paramétrage!$C$9,Q52="Mut+ext")),0,ROUNDUP(O52/P52,0))</f>
        <v>0</v>
      </c>
      <c r="V52" s="491">
        <f>IF(OR(M52="",Q52="Mut+ext"),0,IF(VLOOKUP(M52,Paramétrage!$C$6:$E$29,2,0)=0,0,IF(P52="","saisir capacité",N52*U52*VLOOKUP(M52,Paramétrage!$C$6:$E$29,2,0))))</f>
        <v>0</v>
      </c>
      <c r="W52" s="425"/>
      <c r="X52" s="492">
        <f t="shared" si="4"/>
        <v>0</v>
      </c>
      <c r="Y52" s="493">
        <f>IF(OR(M52="",Q52="Mut+ext"),0,IF(ISERROR(W52+V52*VLOOKUP(M52,Paramétrage!$C$6:$E$29,3,0))=1,X52,W52+V52*VLOOKUP(M52,Paramétrage!$C$6:$E$29,3,0)))</f>
        <v>0</v>
      </c>
      <c r="Z52" s="657"/>
      <c r="AA52" s="657"/>
      <c r="AB52" s="657"/>
      <c r="AC52" s="433"/>
      <c r="AD52" s="429"/>
      <c r="AE52" s="430">
        <f>IF(G52="",0,IF(K52="",0,IF(SUMIF(G45:G54,G52,O45:O54)=0,0,IF(OR(L52="",K52="obligatoire"),AF52/SUMIF(G45:G54,G52,O45:O54),AF52/(SUMIF(G45:G54,G52,O45:O54)/L52)))))</f>
        <v>0</v>
      </c>
      <c r="AF52" s="434">
        <f t="shared" si="5"/>
        <v>0</v>
      </c>
    </row>
    <row r="53" spans="1:32" x14ac:dyDescent="0.25">
      <c r="A53" s="663"/>
      <c r="B53" s="654"/>
      <c r="C53" s="655"/>
      <c r="D53" s="655"/>
      <c r="E53" s="664"/>
      <c r="F53" s="664"/>
      <c r="G53" s="413"/>
      <c r="H53" s="500"/>
      <c r="I53" s="501" t="s">
        <v>134</v>
      </c>
      <c r="J53" s="416"/>
      <c r="K53" s="437"/>
      <c r="L53" s="418"/>
      <c r="M53" s="415"/>
      <c r="N53" s="438"/>
      <c r="O53" s="420"/>
      <c r="P53" s="421"/>
      <c r="Q53" s="432"/>
      <c r="R53" s="656"/>
      <c r="S53" s="656"/>
      <c r="T53" s="656"/>
      <c r="U53" s="490">
        <f>IF(OR(P53="",M53=Paramétrage!$C$10,M53=Paramétrage!$C$13,M53=Paramétrage!$C$17,M53=Paramétrage!$C$20,M53=Paramétrage!$C$24,M53=Paramétrage!$C$27,AND(M53&lt;&gt;Paramétrage!$C$9,Q53="Mut+ext")),0,ROUNDUP(O53/P53,0))</f>
        <v>0</v>
      </c>
      <c r="V53" s="491">
        <f>IF(OR(M53="",Q53="Mut+ext"),0,IF(VLOOKUP(M53,Paramétrage!$C$6:$E$29,2,0)=0,0,IF(P53="","saisir capacité",N53*U53*VLOOKUP(M53,Paramétrage!$C$6:$E$29,2,0))))</f>
        <v>0</v>
      </c>
      <c r="W53" s="425"/>
      <c r="X53" s="492">
        <f t="shared" si="4"/>
        <v>0</v>
      </c>
      <c r="Y53" s="493">
        <f>IF(OR(M53="",Q53="Mut+ext"),0,IF(ISERROR(W53+V53*VLOOKUP(M53,Paramétrage!$C$6:$E$29,3,0))=1,X53,W53+V53*VLOOKUP(M53,Paramétrage!$C$6:$E$29,3,0)))</f>
        <v>0</v>
      </c>
      <c r="Z53" s="657"/>
      <c r="AA53" s="657"/>
      <c r="AB53" s="657"/>
      <c r="AC53" s="433"/>
      <c r="AD53" s="429"/>
      <c r="AE53" s="430">
        <f>IF(G53="",0,IF(K53="",0,IF(SUMIF(G45:G54,G53,O45:O54)=0,0,IF(OR(L53="",K53="obligatoire"),AF53/SUMIF(G45:G54,G53,O45:O54),AF53/(SUMIF(G45:G54,G53,O45:O54)/L53)))))</f>
        <v>0</v>
      </c>
      <c r="AF53" s="434">
        <f t="shared" si="5"/>
        <v>0</v>
      </c>
    </row>
    <row r="54" spans="1:32" x14ac:dyDescent="0.25">
      <c r="A54" s="663"/>
      <c r="B54" s="654"/>
      <c r="C54" s="655"/>
      <c r="D54" s="655"/>
      <c r="E54" s="664"/>
      <c r="F54" s="664"/>
      <c r="G54" s="498"/>
      <c r="H54" s="435"/>
      <c r="I54" s="415"/>
      <c r="J54" s="416"/>
      <c r="K54" s="437"/>
      <c r="L54" s="418"/>
      <c r="M54" s="415"/>
      <c r="N54" s="438"/>
      <c r="O54" s="439"/>
      <c r="P54" s="421"/>
      <c r="Q54" s="432"/>
      <c r="R54" s="656"/>
      <c r="S54" s="656"/>
      <c r="T54" s="656"/>
      <c r="U54" s="490">
        <f>IF(OR(P54="",M54=Paramétrage!$C$10,M54=Paramétrage!$C$13,M54=Paramétrage!$C$17,M54=Paramétrage!$C$20,M54=Paramétrage!$C$24,M54=Paramétrage!$C$27,AND(M54&lt;&gt;Paramétrage!$C$9,Q54="Mut+ext")),0,ROUNDUP(O54/P54,0))</f>
        <v>0</v>
      </c>
      <c r="V54" s="491">
        <f>IF(OR(M54="",Q54="Mut+ext"),0,IF(VLOOKUP(M54,Paramétrage!$C$6:$E$29,2,0)=0,0,IF(P54="","saisir capacité",N54*U54*VLOOKUP(M54,Paramétrage!$C$6:$E$29,2,0))))</f>
        <v>0</v>
      </c>
      <c r="W54" s="425"/>
      <c r="X54" s="492">
        <f t="shared" si="4"/>
        <v>0</v>
      </c>
      <c r="Y54" s="493">
        <f>IF(OR(M54="",Q54="Mut+ext"),0,IF(ISERROR(W54+V54*VLOOKUP(M54,Paramétrage!$C$6:$E$29,3,0))=1,X54,W54+V54*VLOOKUP(M54,Paramétrage!$C$6:$E$29,3,0)))</f>
        <v>0</v>
      </c>
      <c r="Z54" s="657"/>
      <c r="AA54" s="657"/>
      <c r="AB54" s="657"/>
      <c r="AC54" s="433"/>
      <c r="AD54" s="429"/>
      <c r="AE54" s="430">
        <f>IF(G54="",0,IF(K54="",0,IF(SUMIF(G47:G54,G54,O47:O54)=0,0,IF(OR(L54="",K54="obligatoire"),AF54/SUMIF(G47:G54,G54,O47:O54),AF54/(SUMIF(G47:G54,G54,O47:O54)/L54)))))</f>
        <v>0</v>
      </c>
      <c r="AF54" s="434">
        <f t="shared" si="5"/>
        <v>0</v>
      </c>
    </row>
    <row r="55" spans="1:32" x14ac:dyDescent="0.25">
      <c r="A55" s="663"/>
      <c r="B55" s="654"/>
      <c r="C55" s="503"/>
      <c r="D55" s="504"/>
      <c r="E55" s="505"/>
      <c r="F55" s="504"/>
      <c r="G55" s="504"/>
      <c r="H55" s="506"/>
      <c r="I55" s="507"/>
      <c r="J55" s="508"/>
      <c r="K55" s="509"/>
      <c r="L55" s="510"/>
      <c r="M55" s="511"/>
      <c r="N55" s="512">
        <f>AE55</f>
        <v>30</v>
      </c>
      <c r="O55" s="513"/>
      <c r="P55" s="513"/>
      <c r="Q55" s="514"/>
      <c r="R55" s="515"/>
      <c r="S55" s="515"/>
      <c r="T55" s="516"/>
      <c r="U55" s="517"/>
      <c r="V55" s="518">
        <f>SUM(V47:V54)</f>
        <v>54</v>
      </c>
      <c r="W55" s="519">
        <f>SUM(W47:W54)</f>
        <v>0</v>
      </c>
      <c r="X55" s="520">
        <f>SUM(X47:X54)</f>
        <v>54</v>
      </c>
      <c r="Y55" s="521">
        <f>SUM(Y47:Y54)</f>
        <v>63</v>
      </c>
      <c r="Z55" s="522"/>
      <c r="AA55" s="523"/>
      <c r="AB55" s="524"/>
      <c r="AC55" s="525"/>
      <c r="AD55" s="526"/>
      <c r="AE55" s="527">
        <f>SUM(AE47:AE54)</f>
        <v>30</v>
      </c>
      <c r="AF55" s="528">
        <f>SUM(AF47:AF54)</f>
        <v>2700</v>
      </c>
    </row>
    <row r="56" spans="1:32" ht="15.6" customHeight="1" thickBot="1" x14ac:dyDescent="0.3">
      <c r="A56" s="663"/>
      <c r="B56" s="654" t="s">
        <v>135</v>
      </c>
      <c r="C56" s="665" t="s">
        <v>93</v>
      </c>
      <c r="D56" s="665"/>
      <c r="E56" s="662">
        <v>9</v>
      </c>
      <c r="F56" s="662" t="s">
        <v>64</v>
      </c>
      <c r="G56" s="474" t="s">
        <v>136</v>
      </c>
      <c r="H56" s="465" t="s">
        <v>66</v>
      </c>
      <c r="I56" s="466" t="s">
        <v>137</v>
      </c>
      <c r="J56" s="467">
        <v>71</v>
      </c>
      <c r="K56" s="468" t="s">
        <v>64</v>
      </c>
      <c r="L56" s="469">
        <v>1</v>
      </c>
      <c r="M56" s="466" t="s">
        <v>82</v>
      </c>
      <c r="N56" s="470">
        <v>12</v>
      </c>
      <c r="O56" s="471">
        <v>90</v>
      </c>
      <c r="P56" s="472">
        <v>30</v>
      </c>
      <c r="Q56" s="422" t="s">
        <v>77</v>
      </c>
      <c r="R56" s="656"/>
      <c r="S56" s="656"/>
      <c r="T56" s="656"/>
      <c r="U56" s="490">
        <f>IF(OR(P56="",M56=Paramétrage!$C$10,M56=Paramétrage!$C$13,M56=Paramétrage!$C$17,M56=Paramétrage!$C$20,M56=Paramétrage!$C$24,M56=Paramétrage!$C$27,AND(M56&lt;&gt;Paramétrage!$C$9,Q56="Mut+ext")),0,ROUNDUP(O56/P56,0))</f>
        <v>3</v>
      </c>
      <c r="V56" s="491">
        <f>IF(OR(M56="",Q56="Mut+ext"),0,IF(VLOOKUP(M56,Paramétrage!$C$6:$E$29,2,0)=0,0,IF(P56="","saisir capacité",N56*U56*VLOOKUP(M56,Paramétrage!$C$6:$E$29,2,0))))</f>
        <v>36</v>
      </c>
      <c r="W56" s="425"/>
      <c r="X56" s="492">
        <f>IF(OR(M56="",Q56="Mut+ext"),0,IF(ISERROR(V56+W56)=1,V56,V56+W56))</f>
        <v>36</v>
      </c>
      <c r="Y56" s="493">
        <f>IF(OR(M56="",Q56="Mut+ext"),0,IF(ISERROR(W56+V56*VLOOKUP(M56,Paramétrage!$C$6:$E$29,3,0))=1,X56,W56+V56*VLOOKUP(M56,Paramétrage!$C$6:$E$29,3,0)))</f>
        <v>36</v>
      </c>
      <c r="Z56" s="657"/>
      <c r="AA56" s="657"/>
      <c r="AB56" s="657"/>
      <c r="AC56" s="433"/>
      <c r="AD56" s="494"/>
      <c r="AE56" s="430">
        <f>IF(G56="",0,IF(K56="",0,IF(SUMIF(G56:G59,G56,O56:O59)=0,0,IF(OR(L56="",K56="obligatoire"),AF56/SUMIF(G56:G59,G56,O56:O59),AF56/(SUMIF(G56:G59,G56,O56:O59)/L56)))))</f>
        <v>12</v>
      </c>
      <c r="AF56" s="431">
        <f>N56*O56</f>
        <v>1080</v>
      </c>
    </row>
    <row r="57" spans="1:32" ht="16.2" thickBot="1" x14ac:dyDescent="0.3">
      <c r="A57" s="663"/>
      <c r="B57" s="654"/>
      <c r="C57" s="665"/>
      <c r="D57" s="665"/>
      <c r="E57" s="662"/>
      <c r="F57" s="662"/>
      <c r="G57" s="413" t="s">
        <v>138</v>
      </c>
      <c r="H57" s="465" t="s">
        <v>66</v>
      </c>
      <c r="I57" s="466" t="s">
        <v>139</v>
      </c>
      <c r="J57" s="416">
        <v>71</v>
      </c>
      <c r="K57" s="417" t="s">
        <v>64</v>
      </c>
      <c r="L57" s="418">
        <v>1</v>
      </c>
      <c r="M57" s="466" t="s">
        <v>89</v>
      </c>
      <c r="N57" s="419">
        <v>2</v>
      </c>
      <c r="O57" s="420">
        <v>90</v>
      </c>
      <c r="P57" s="421">
        <v>6</v>
      </c>
      <c r="Q57" s="422" t="s">
        <v>77</v>
      </c>
      <c r="R57" s="656"/>
      <c r="S57" s="656"/>
      <c r="T57" s="656"/>
      <c r="U57" s="490">
        <f>IF(OR(P57="",M57=Paramétrage!$C$10,M57=Paramétrage!$C$13,M57=Paramétrage!$C$17,M57=Paramétrage!$C$20,M57=Paramétrage!$C$24,M57=Paramétrage!$C$27,AND(M57&lt;&gt;Paramétrage!$C$9,Q57="Mut+ext")),0,ROUNDUP(O57/P57,0))</f>
        <v>15</v>
      </c>
      <c r="V57" s="491">
        <f>IF(OR(M57="",Q57="Mut+ext"),0,IF(VLOOKUP(M57,Paramétrage!$C$6:$E$29,2,0)=0,0,IF(P57="","saisir capacité",N57*U57*VLOOKUP(M57,Paramétrage!$C$6:$E$29,2,0))))</f>
        <v>30</v>
      </c>
      <c r="W57" s="425"/>
      <c r="X57" s="492">
        <f>IF(OR(M57="",Q57="Mut+ext"),0,IF(ISERROR(V57+W57)=1,V57,V57+W57))</f>
        <v>30</v>
      </c>
      <c r="Y57" s="493">
        <f>IF(OR(M57="",Q57="Mut+ext"),0,IF(ISERROR(W57+V57*VLOOKUP(M57,Paramétrage!$C$6:$E$29,3,0))=1,X57,W57+V57*VLOOKUP(M57,Paramétrage!$C$6:$E$29,3,0)))</f>
        <v>30</v>
      </c>
      <c r="Z57" s="657"/>
      <c r="AA57" s="657"/>
      <c r="AB57" s="657"/>
      <c r="AC57" s="433"/>
      <c r="AD57" s="429"/>
      <c r="AE57" s="430">
        <f>IF(G57="",0,IF(K57="",0,IF(SUMIF(G57:G60,G57,O57:O60)=0,0,IF(OR(L57="",K57="obligatoire"),AF57/SUMIF(G57:G60,G57,O57:O60),AF57/(SUMIF(G57:G60,G57,O57:O60)/L57)))))</f>
        <v>1</v>
      </c>
      <c r="AF57" s="434">
        <f>N57*O57</f>
        <v>180</v>
      </c>
    </row>
    <row r="58" spans="1:32" ht="16.2" thickBot="1" x14ac:dyDescent="0.3">
      <c r="A58" s="663"/>
      <c r="B58" s="654"/>
      <c r="C58" s="665"/>
      <c r="D58" s="665"/>
      <c r="E58" s="662"/>
      <c r="F58" s="662"/>
      <c r="G58" s="413" t="s">
        <v>138</v>
      </c>
      <c r="H58" s="465" t="s">
        <v>66</v>
      </c>
      <c r="I58" s="466" t="s">
        <v>139</v>
      </c>
      <c r="J58" s="416">
        <v>71</v>
      </c>
      <c r="K58" s="417" t="s">
        <v>64</v>
      </c>
      <c r="L58" s="418">
        <v>1</v>
      </c>
      <c r="M58" s="466" t="s">
        <v>91</v>
      </c>
      <c r="N58" s="419">
        <v>40</v>
      </c>
      <c r="O58" s="420">
        <v>90</v>
      </c>
      <c r="P58" s="421">
        <v>6</v>
      </c>
      <c r="Q58" s="422" t="s">
        <v>77</v>
      </c>
      <c r="R58" s="656"/>
      <c r="S58" s="656"/>
      <c r="T58" s="656"/>
      <c r="U58" s="490">
        <f>IF(OR(P58="",M58=Paramétrage!$C$10,M58=Paramétrage!$C$13,M58=Paramétrage!$C$17,M58=Paramétrage!$C$20,M58=Paramétrage!$C$24,M58=Paramétrage!$C$27,AND(M58&lt;&gt;Paramétrage!$C$9,Q58="Mut+ext")),0,ROUNDUP(O58/P58,0))</f>
        <v>0</v>
      </c>
      <c r="V58" s="491">
        <f>IF(OR(M58="",Q58="Mut+ext"),0,IF(VLOOKUP(M58,Paramétrage!$C$6:$E$29,2,0)=0,0,IF(P58="","saisir capacité",N58*U58*VLOOKUP(M58,Paramétrage!$C$6:$E$29,2,0))))</f>
        <v>0</v>
      </c>
      <c r="W58" s="425"/>
      <c r="X58" s="492">
        <f>IF(OR(M58="",Q58="Mut+ext"),0,IF(ISERROR(V58+W58)=1,V58,V58+W58))</f>
        <v>0</v>
      </c>
      <c r="Y58" s="493">
        <f>IF(OR(M58="",Q58="Mut+ext"),0,IF(ISERROR(W58+V58*VLOOKUP(M58,Paramétrage!$C$6:$E$29,3,0))=1,X58,W58+V58*VLOOKUP(M58,Paramétrage!$C$6:$E$29,3,0)))</f>
        <v>0</v>
      </c>
      <c r="Z58" s="657"/>
      <c r="AA58" s="657"/>
      <c r="AB58" s="657"/>
      <c r="AC58" s="433"/>
      <c r="AD58" s="429"/>
      <c r="AE58" s="430">
        <f>IF(G58="",0,IF(K58="",0,IF(SUMIF(G58:G61,G58,O58:O61)=0,0,IF(OR(L58="",K58="obligatoire"),AF58/SUMIF(G58:G61,G58,O58:O61),AF58/(SUMIF(G58:G61,G58,O58:O61)/L58)))))</f>
        <v>40</v>
      </c>
      <c r="AF58" s="434">
        <f>N58*O58</f>
        <v>3600</v>
      </c>
    </row>
    <row r="59" spans="1:32" ht="16.2" thickBot="1" x14ac:dyDescent="0.3">
      <c r="A59" s="663"/>
      <c r="B59" s="654"/>
      <c r="C59" s="665"/>
      <c r="D59" s="665"/>
      <c r="E59" s="662"/>
      <c r="F59" s="662"/>
      <c r="G59" s="413"/>
      <c r="H59" s="435"/>
      <c r="I59" s="415"/>
      <c r="J59" s="416"/>
      <c r="K59" s="437"/>
      <c r="L59" s="418"/>
      <c r="M59" s="415"/>
      <c r="N59" s="438"/>
      <c r="O59" s="439"/>
      <c r="P59" s="421"/>
      <c r="Q59" s="432"/>
      <c r="R59" s="656"/>
      <c r="S59" s="656"/>
      <c r="T59" s="656"/>
      <c r="U59" s="490">
        <f>IF(OR(P59="",M59=Paramétrage!$C$10,M59=Paramétrage!$C$13,M59=Paramétrage!$C$17,M59=Paramétrage!$C$20,M59=Paramétrage!$C$24,M59=Paramétrage!$C$27,AND(M59&lt;&gt;Paramétrage!$C$9,Q59="Mut+ext")),0,ROUNDUP(O59/P59,0))</f>
        <v>0</v>
      </c>
      <c r="V59" s="491">
        <f>IF(OR(M59="",Q59="Mut+ext"),0,IF(VLOOKUP(M59,Paramétrage!$C$6:$E$29,2,0)=0,0,IF(P59="","saisir capacité",N59*U59*VLOOKUP(M59,Paramétrage!$C$6:$E$29,2,0))))</f>
        <v>0</v>
      </c>
      <c r="W59" s="425"/>
      <c r="X59" s="492">
        <f>IF(OR(M59="",Q59="Mut+ext"),0,IF(ISERROR(V59+W59)=1,V59,V59+W59))</f>
        <v>0</v>
      </c>
      <c r="Y59" s="493">
        <f>IF(OR(M59="",Q59="Mut+ext"),0,IF(ISERROR(W59+V59*VLOOKUP(M59,Paramétrage!$C$6:$E$29,3,0))=1,X59,W59+V59*VLOOKUP(M59,Paramétrage!$C$6:$E$29,3,0)))</f>
        <v>0</v>
      </c>
      <c r="Z59" s="657"/>
      <c r="AA59" s="657"/>
      <c r="AB59" s="657"/>
      <c r="AC59" s="433"/>
      <c r="AD59" s="429"/>
      <c r="AE59" s="430">
        <f>IF(G59="",0,IF(K59="",0,IF(SUMIF(G56:G59,G59,O56:O59)=0,0,IF(OR(L59="",K59="obligatoire"),AF59/SUMIF(G56:G59,G59,O56:O59),AF59/(SUMIF(G56:G59,G59,O56:O59)/L59)))))</f>
        <v>0</v>
      </c>
      <c r="AF59" s="434">
        <f>N59*O59</f>
        <v>0</v>
      </c>
    </row>
    <row r="60" spans="1:32" ht="16.2" thickBot="1" x14ac:dyDescent="0.3">
      <c r="A60" s="663"/>
      <c r="B60" s="654"/>
      <c r="C60" s="503"/>
      <c r="D60" s="504"/>
      <c r="E60" s="505"/>
      <c r="F60" s="504"/>
      <c r="G60" s="504"/>
      <c r="H60" s="506"/>
      <c r="I60" s="507"/>
      <c r="J60" s="529"/>
      <c r="K60" s="509"/>
      <c r="L60" s="510"/>
      <c r="M60" s="511"/>
      <c r="N60" s="512">
        <f>AE60</f>
        <v>53</v>
      </c>
      <c r="O60" s="513"/>
      <c r="P60" s="513"/>
      <c r="Q60" s="514"/>
      <c r="R60" s="515"/>
      <c r="S60" s="515"/>
      <c r="T60" s="516"/>
      <c r="U60" s="517"/>
      <c r="V60" s="518">
        <f>SUM(V56:V59)</f>
        <v>66</v>
      </c>
      <c r="W60" s="519">
        <f>SUM(W56:W59)</f>
        <v>0</v>
      </c>
      <c r="X60" s="520">
        <f>SUM(X56:X59)</f>
        <v>66</v>
      </c>
      <c r="Y60" s="521">
        <f>SUM(Y56:Y59)</f>
        <v>66</v>
      </c>
      <c r="Z60" s="522"/>
      <c r="AA60" s="523"/>
      <c r="AB60" s="524"/>
      <c r="AC60" s="525"/>
      <c r="AD60" s="526"/>
      <c r="AE60" s="527">
        <f>SUM(AE56:AE59)</f>
        <v>53</v>
      </c>
      <c r="AF60" s="528">
        <f>SUM(AF56:AF59)</f>
        <v>4860</v>
      </c>
    </row>
    <row r="61" spans="1:32" ht="15.6" customHeight="1" thickBot="1" x14ac:dyDescent="0.3">
      <c r="A61" s="663"/>
      <c r="B61" s="654" t="s">
        <v>140</v>
      </c>
      <c r="C61" s="658" t="s">
        <v>141</v>
      </c>
      <c r="D61" s="659"/>
      <c r="E61" s="662">
        <v>12</v>
      </c>
      <c r="F61" s="662" t="s">
        <v>64</v>
      </c>
      <c r="G61" s="474" t="s">
        <v>142</v>
      </c>
      <c r="H61" s="465" t="s">
        <v>66</v>
      </c>
      <c r="I61" s="415" t="s">
        <v>143</v>
      </c>
      <c r="J61" s="416">
        <v>71</v>
      </c>
      <c r="K61" s="437" t="s">
        <v>64</v>
      </c>
      <c r="L61" s="418">
        <v>1</v>
      </c>
      <c r="M61" s="466" t="s">
        <v>144</v>
      </c>
      <c r="N61" s="438">
        <v>450</v>
      </c>
      <c r="O61" s="439">
        <v>90</v>
      </c>
      <c r="P61" s="421">
        <v>90</v>
      </c>
      <c r="Q61" s="422" t="s">
        <v>77</v>
      </c>
      <c r="R61" s="656"/>
      <c r="S61" s="656"/>
      <c r="T61" s="656"/>
      <c r="U61" s="490">
        <f>IF(OR(P61="",M61=Paramétrage!$C$10,M61=Paramétrage!$C$13,M61=Paramétrage!$C$17,M61=Paramétrage!$C$20,M61=Paramétrage!$C$24,M61=Paramétrage!$C$27,AND(M61&lt;&gt;Paramétrage!$C$9,Q61="Mut+ext")),0,ROUNDUP(O61/P61,0))</f>
        <v>0</v>
      </c>
      <c r="V61" s="491">
        <f>IF(OR(M61="",Q61="Mut+ext"),0,IF(VLOOKUP(M61,Paramétrage!$C$6:$E$29,2,0)=0,0,IF(P61="","saisir capacité",N61*U61*VLOOKUP(M61,Paramétrage!$C$6:$E$29,2,0))))</f>
        <v>0</v>
      </c>
      <c r="W61" s="425">
        <v>45</v>
      </c>
      <c r="X61" s="492">
        <f>IF(OR(M61="",Q61="Mut+ext"),0,IF(ISERROR(V61+W61)=1,V61,V61+W61))</f>
        <v>45</v>
      </c>
      <c r="Y61" s="493">
        <f>IF(OR(M61="",Q61="Mut+ext"),0,IF(ISERROR(W61+V61*VLOOKUP(M61,Paramétrage!$C$6:$E$29,3,0))=1,X61,W61+V61*VLOOKUP(M61,Paramétrage!$C$6:$E$29,3,0)))</f>
        <v>45</v>
      </c>
      <c r="Z61" s="657"/>
      <c r="AA61" s="657"/>
      <c r="AB61" s="657"/>
      <c r="AC61" s="433"/>
      <c r="AD61" s="494"/>
      <c r="AE61" s="430">
        <f>IF(G61="",0,IF(K61="",0,IF(SUMIF(G61:G62,G61,O61:O62)=0,0,IF(OR(L61="",K61="obligatoire"),AF61/SUMIF(G61:G62,G61,O61:O62),AF61/(SUMIF(G61:G62,G61,O61:O62)/L61)))))</f>
        <v>450</v>
      </c>
      <c r="AF61" s="431">
        <f>N61*O61</f>
        <v>40500</v>
      </c>
    </row>
    <row r="62" spans="1:32" ht="16.2" thickBot="1" x14ac:dyDescent="0.3">
      <c r="A62" s="663"/>
      <c r="B62" s="654"/>
      <c r="C62" s="660"/>
      <c r="D62" s="661"/>
      <c r="E62" s="662"/>
      <c r="F62" s="662"/>
      <c r="G62" s="474" t="s">
        <v>145</v>
      </c>
      <c r="H62" s="465" t="s">
        <v>66</v>
      </c>
      <c r="I62" s="415" t="s">
        <v>146</v>
      </c>
      <c r="J62" s="416">
        <v>71</v>
      </c>
      <c r="K62" s="437" t="s">
        <v>64</v>
      </c>
      <c r="L62" s="418">
        <v>1</v>
      </c>
      <c r="M62" s="415" t="s">
        <v>147</v>
      </c>
      <c r="N62" s="419">
        <v>50</v>
      </c>
      <c r="O62" s="439">
        <v>90</v>
      </c>
      <c r="P62" s="421">
        <v>90</v>
      </c>
      <c r="Q62" s="432" t="s">
        <v>77</v>
      </c>
      <c r="R62" s="656"/>
      <c r="S62" s="656"/>
      <c r="T62" s="656"/>
      <c r="U62" s="490">
        <f>IF(OR(P62="",M62=Paramétrage!$C$10,M62=Paramétrage!$C$13,M62=Paramétrage!$C$17,M62=Paramétrage!$C$20,M62=Paramétrage!$C$24,M62=Paramétrage!$C$27,AND(M62&lt;&gt;Paramétrage!$C$9,Q62="Mut+ext")),0,ROUNDUP(O62/P62,0))</f>
        <v>0</v>
      </c>
      <c r="V62" s="491">
        <f>IF(OR(M62="",Q62="Mut+ext"),0,IF(VLOOKUP(M62,Paramétrage!$C$6:$E$29,2,0)=0,0,IF(P62="","saisir capacité",N62*U62*VLOOKUP(M62,Paramétrage!$C$6:$E$29,2,0))))</f>
        <v>0</v>
      </c>
      <c r="W62" s="425">
        <v>45</v>
      </c>
      <c r="X62" s="492">
        <f>IF(OR(M62="",Q62="Mut+ext"),0,IF(ISERROR(V62+W62)=1,V62,V62+W62))</f>
        <v>45</v>
      </c>
      <c r="Y62" s="493">
        <f>IF(OR(M62="",Q62="Mut+ext"),0,IF(ISERROR(W62+V62*VLOOKUP(M62,Paramétrage!$C$6:$E$29,3,0))=1,X62,W62+V62*VLOOKUP(M62,Paramétrage!$C$6:$E$29,3,0)))</f>
        <v>45</v>
      </c>
      <c r="Z62" s="657"/>
      <c r="AA62" s="657"/>
      <c r="AB62" s="657"/>
      <c r="AC62" s="433"/>
      <c r="AD62" s="429"/>
      <c r="AE62" s="430">
        <f>IF(G62="",0,IF(K62="",0,IF(SUMIF(G61:G62,G62,O61:O62)=0,0,IF(OR(L62="",K62="obligatoire"),AF62/SUMIF(G61:G62,G62,O61:O62),AF62/(SUMIF(G61:G62,G62,O61:O62)/L62)))))</f>
        <v>50</v>
      </c>
      <c r="AF62" s="434">
        <f>N62*O62</f>
        <v>4500</v>
      </c>
    </row>
    <row r="63" spans="1:32" ht="16.2" thickBot="1" x14ac:dyDescent="0.3">
      <c r="A63" s="663"/>
      <c r="B63" s="654"/>
      <c r="C63" s="503"/>
      <c r="D63" s="504"/>
      <c r="E63" s="505"/>
      <c r="F63" s="504"/>
      <c r="G63" s="504"/>
      <c r="H63" s="506"/>
      <c r="I63" s="507"/>
      <c r="J63" s="529"/>
      <c r="K63" s="509"/>
      <c r="L63" s="510"/>
      <c r="M63" s="511"/>
      <c r="N63" s="512">
        <f>AE63</f>
        <v>500</v>
      </c>
      <c r="O63" s="513"/>
      <c r="P63" s="513"/>
      <c r="Q63" s="514"/>
      <c r="R63" s="515"/>
      <c r="S63" s="515"/>
      <c r="T63" s="516"/>
      <c r="U63" s="517"/>
      <c r="V63" s="518">
        <f>SUM(V61:V62)</f>
        <v>0</v>
      </c>
      <c r="W63" s="519">
        <f>SUM(W61:W62)</f>
        <v>90</v>
      </c>
      <c r="X63" s="520">
        <f>SUM(X61:X62)</f>
        <v>90</v>
      </c>
      <c r="Y63" s="521">
        <f>SUM(Y61:Y62)</f>
        <v>90</v>
      </c>
      <c r="Z63" s="522"/>
      <c r="AA63" s="523"/>
      <c r="AB63" s="524"/>
      <c r="AC63" s="525"/>
      <c r="AD63" s="526"/>
      <c r="AE63" s="527">
        <f>SUM(AE61:AE62)</f>
        <v>500</v>
      </c>
      <c r="AF63" s="528">
        <f>SUM(AF61:AF62)</f>
        <v>45000</v>
      </c>
    </row>
    <row r="64" spans="1:32" ht="15.6" hidden="1" customHeight="1" thickBot="1" x14ac:dyDescent="0.3">
      <c r="A64" s="663"/>
      <c r="B64" s="654" t="s">
        <v>148</v>
      </c>
      <c r="C64" s="655" t="s">
        <v>149</v>
      </c>
      <c r="D64" s="655"/>
      <c r="E64" s="474">
        <v>0</v>
      </c>
      <c r="F64" s="474" t="s">
        <v>64</v>
      </c>
      <c r="G64" s="474" t="s">
        <v>150</v>
      </c>
      <c r="H64" s="414"/>
      <c r="I64" s="415"/>
      <c r="J64" s="416"/>
      <c r="K64" s="437"/>
      <c r="L64" s="418"/>
      <c r="M64" s="415"/>
      <c r="N64" s="438"/>
      <c r="O64" s="439"/>
      <c r="P64" s="421"/>
      <c r="Q64" s="422"/>
      <c r="R64" s="656"/>
      <c r="S64" s="656"/>
      <c r="T64" s="656"/>
      <c r="U64" s="490">
        <f>IF(OR(P64="",M64=Paramétrage!$C$10,M64=Paramétrage!$C$13,M64=Paramétrage!$C$17,M64=Paramétrage!$C$20,M64=Paramétrage!$C$24,M64=Paramétrage!$C$27,AND(M64&lt;&gt;Paramétrage!$C$9,Q64="Mut+ext")),0,ROUNDUP(O64/P64,0))</f>
        <v>0</v>
      </c>
      <c r="V64" s="491">
        <f>IF(OR(M64="",Q64="Mut+ext"),0,IF(VLOOKUP(M64,Paramétrage!$C$6:$E$29,2,0)=0,0,IF(P64="","saisir capacité",N64*U64*VLOOKUP(M64,Paramétrage!$C$6:$E$29,2,0))))</f>
        <v>0</v>
      </c>
      <c r="W64" s="425"/>
      <c r="X64" s="492">
        <f>IF(OR(M64="",Q64="Mut+ext"),0,IF(ISERROR(V64+W64)=1,V64,V64+W64))</f>
        <v>0</v>
      </c>
      <c r="Y64" s="493">
        <f>IF(OR(M64="",Q64="Mut+ext"),0,IF(ISERROR(W64+V64*VLOOKUP(M64,Paramétrage!$C$6:$E$29,3,0))=1,X64,W64+V64*VLOOKUP(M64,Paramétrage!$C$6:$E$29,3,0)))</f>
        <v>0</v>
      </c>
      <c r="Z64" s="657"/>
      <c r="AA64" s="657"/>
      <c r="AB64" s="657"/>
      <c r="AC64" s="433"/>
      <c r="AD64" s="494"/>
      <c r="AE64" s="430">
        <f>IF(G64="",0,IF(K64="",0,IF(SUMIF(G64:G64,G64,O64:O64)=0,0,IF(OR(L64="",K64="obligatoire"),AF64/SUMIF(G64:G64,G64,O64:O64),AF64/(SUMIF(G64:G64,G64,O64:O64)/L64)))))</f>
        <v>0</v>
      </c>
      <c r="AF64" s="431">
        <f>N64*O64</f>
        <v>0</v>
      </c>
    </row>
    <row r="65" spans="1:32" hidden="1" x14ac:dyDescent="0.25">
      <c r="A65" s="663"/>
      <c r="B65" s="654"/>
      <c r="C65" s="503"/>
      <c r="D65" s="504"/>
      <c r="E65" s="505"/>
      <c r="F65" s="504"/>
      <c r="G65" s="504"/>
      <c r="H65" s="506"/>
      <c r="I65" s="507"/>
      <c r="J65" s="529"/>
      <c r="K65" s="509"/>
      <c r="L65" s="510"/>
      <c r="M65" s="511"/>
      <c r="N65" s="512">
        <f>AE65</f>
        <v>0</v>
      </c>
      <c r="O65" s="513"/>
      <c r="P65" s="513"/>
      <c r="Q65" s="514"/>
      <c r="R65" s="515"/>
      <c r="S65" s="515"/>
      <c r="T65" s="516"/>
      <c r="U65" s="517"/>
      <c r="V65" s="518">
        <f>SUM(V64:V64)</f>
        <v>0</v>
      </c>
      <c r="W65" s="519">
        <f>SUM(W64:W64)</f>
        <v>0</v>
      </c>
      <c r="X65" s="520">
        <f>SUM(X64:X64)</f>
        <v>0</v>
      </c>
      <c r="Y65" s="521">
        <f>SUM(Y64:Y64)</f>
        <v>0</v>
      </c>
      <c r="Z65" s="522"/>
      <c r="AA65" s="523"/>
      <c r="AB65" s="524"/>
      <c r="AC65" s="525"/>
      <c r="AD65" s="526"/>
      <c r="AE65" s="527">
        <f>SUM(AE64:AE64)</f>
        <v>0</v>
      </c>
      <c r="AF65" s="528">
        <f>SUM(AF64:AF64)</f>
        <v>0</v>
      </c>
    </row>
    <row r="66" spans="1:32" ht="15.6" hidden="1" customHeight="1" x14ac:dyDescent="0.25">
      <c r="A66" s="663"/>
      <c r="B66" s="654" t="s">
        <v>151</v>
      </c>
      <c r="C66" s="655" t="s">
        <v>152</v>
      </c>
      <c r="D66" s="655"/>
      <c r="E66" s="474">
        <v>0</v>
      </c>
      <c r="F66" s="474" t="s">
        <v>64</v>
      </c>
      <c r="G66" s="474" t="s">
        <v>153</v>
      </c>
      <c r="H66" s="414"/>
      <c r="I66" s="415"/>
      <c r="J66" s="416"/>
      <c r="K66" s="437"/>
      <c r="L66" s="418"/>
      <c r="M66" s="415"/>
      <c r="N66" s="438"/>
      <c r="O66" s="439"/>
      <c r="P66" s="421"/>
      <c r="Q66" s="422"/>
      <c r="R66" s="656"/>
      <c r="S66" s="656"/>
      <c r="T66" s="656"/>
      <c r="U66" s="490">
        <f>IF(OR(P66="",M66=Paramétrage!$C$10,M66=Paramétrage!$C$13,M66=Paramétrage!$C$17,M66=Paramétrage!$C$20,M66=Paramétrage!$C$24,M66=Paramétrage!$C$27,AND(M66&lt;&gt;Paramétrage!$C$9,Q66="Mut+ext")),0,ROUNDUP(O66/P66,0))</f>
        <v>0</v>
      </c>
      <c r="V66" s="491">
        <f>IF(OR(M66="",Q66="Mut+ext"),0,IF(VLOOKUP(M66,Paramétrage!$C$6:$E$29,2,0)=0,0,IF(P66="","saisir capacité",N66*U66*VLOOKUP(M66,Paramétrage!$C$6:$E$29,2,0))))</f>
        <v>0</v>
      </c>
      <c r="W66" s="425"/>
      <c r="X66" s="492">
        <f>IF(OR(M66="",Q66="Mut+ext"),0,IF(ISERROR(V66+W66)=1,V66,V66+W66))</f>
        <v>0</v>
      </c>
      <c r="Y66" s="493">
        <f>IF(OR(M66="",Q66="Mut+ext"),0,IF(ISERROR(W66+V66*VLOOKUP(M66,Paramétrage!$C$6:$E$29,3,0))=1,X66,W66+V66*VLOOKUP(M66,Paramétrage!$C$6:$E$29,3,0)))</f>
        <v>0</v>
      </c>
      <c r="Z66" s="657"/>
      <c r="AA66" s="657"/>
      <c r="AB66" s="657"/>
      <c r="AC66" s="433"/>
      <c r="AD66" s="494"/>
      <c r="AE66" s="430">
        <f>IF(G66="",0,IF(K66="",0,IF(SUMIF(G66:G66,G66,O66:O66)=0,0,IF(OR(L66="",K66="obligatoire"),AF66/SUMIF(G66:G66,G66,O66:O66),AF66/(SUMIF(G66:G66,G66,O66:O66)/L66)))))</f>
        <v>0</v>
      </c>
      <c r="AF66" s="431">
        <f>N66*O66</f>
        <v>0</v>
      </c>
    </row>
    <row r="67" spans="1:32" hidden="1" x14ac:dyDescent="0.25">
      <c r="A67" s="663"/>
      <c r="B67" s="654"/>
      <c r="C67" s="503"/>
      <c r="D67" s="504"/>
      <c r="E67" s="505"/>
      <c r="F67" s="504"/>
      <c r="G67" s="504"/>
      <c r="H67" s="506"/>
      <c r="I67" s="507"/>
      <c r="J67" s="529"/>
      <c r="K67" s="509"/>
      <c r="L67" s="510"/>
      <c r="M67" s="511"/>
      <c r="N67" s="512">
        <f>AE67</f>
        <v>0</v>
      </c>
      <c r="O67" s="513"/>
      <c r="P67" s="513"/>
      <c r="Q67" s="514"/>
      <c r="R67" s="515"/>
      <c r="S67" s="515"/>
      <c r="T67" s="516"/>
      <c r="U67" s="517"/>
      <c r="V67" s="518">
        <f>SUM(V66:V66)</f>
        <v>0</v>
      </c>
      <c r="W67" s="519">
        <f>SUM(W66:W66)</f>
        <v>0</v>
      </c>
      <c r="X67" s="520">
        <f>SUM(X66:X66)</f>
        <v>0</v>
      </c>
      <c r="Y67" s="521">
        <f>SUM(Y66:Y66)</f>
        <v>0</v>
      </c>
      <c r="Z67" s="522"/>
      <c r="AA67" s="523"/>
      <c r="AB67" s="524"/>
      <c r="AC67" s="525"/>
      <c r="AD67" s="526"/>
      <c r="AE67" s="527">
        <f>SUM(AE66:AE66)</f>
        <v>0</v>
      </c>
      <c r="AF67" s="528">
        <f>SUM(AF66:AF66)</f>
        <v>0</v>
      </c>
    </row>
    <row r="68" spans="1:32" ht="15.6" hidden="1" customHeight="1" x14ac:dyDescent="0.25">
      <c r="A68" s="663"/>
      <c r="B68" s="654" t="s">
        <v>154</v>
      </c>
      <c r="C68" s="655" t="s">
        <v>155</v>
      </c>
      <c r="D68" s="655"/>
      <c r="E68" s="474">
        <v>0</v>
      </c>
      <c r="F68" s="474" t="s">
        <v>64</v>
      </c>
      <c r="G68" s="474" t="s">
        <v>156</v>
      </c>
      <c r="H68" s="414"/>
      <c r="I68" s="415"/>
      <c r="J68" s="416"/>
      <c r="K68" s="437"/>
      <c r="L68" s="418"/>
      <c r="M68" s="415"/>
      <c r="N68" s="438"/>
      <c r="O68" s="439"/>
      <c r="P68" s="421"/>
      <c r="Q68" s="422"/>
      <c r="R68" s="656"/>
      <c r="S68" s="656"/>
      <c r="T68" s="656"/>
      <c r="U68" s="490">
        <f>IF(OR(P68="",M68=Paramétrage!$C$10,M68=Paramétrage!$C$13,M68=Paramétrage!$C$17,M68=Paramétrage!$C$20,M68=Paramétrage!$C$24,M68=Paramétrage!$C$27,AND(M68&lt;&gt;Paramétrage!$C$9,Q68="Mut+ext")),0,ROUNDUP(O68/P68,0))</f>
        <v>0</v>
      </c>
      <c r="V68" s="491">
        <f>IF(OR(M68="",Q68="Mut+ext"),0,IF(VLOOKUP(M68,Paramétrage!$C$6:$E$29,2,0)=0,0,IF(P68="","saisir capacité",N68*U68*VLOOKUP(M68,Paramétrage!$C$6:$E$29,2,0))))</f>
        <v>0</v>
      </c>
      <c r="W68" s="425"/>
      <c r="X68" s="492">
        <f>IF(OR(M68="",Q68="Mut+ext"),0,IF(ISERROR(V68+W68)=1,V68,V68+W68))</f>
        <v>0</v>
      </c>
      <c r="Y68" s="493">
        <f>IF(OR(M68="",Q68="Mut+ext"),0,IF(ISERROR(W68+V68*VLOOKUP(M68,Paramétrage!$C$6:$E$29,3,0))=1,X68,W68+V68*VLOOKUP(M68,Paramétrage!$C$6:$E$29,3,0)))</f>
        <v>0</v>
      </c>
      <c r="Z68" s="657"/>
      <c r="AA68" s="657"/>
      <c r="AB68" s="657"/>
      <c r="AC68" s="433"/>
      <c r="AD68" s="494"/>
      <c r="AE68" s="430">
        <f>IF(G68="",0,IF(K68="",0,IF(SUMIF(G68:G68,G68,O68:O68)=0,0,IF(OR(L68="",K68="obligatoire"),AF68/SUMIF(G68:G68,G68,O68:O68),AF68/(SUMIF(G68:G68,G68,O68:O68)/L68)))))</f>
        <v>0</v>
      </c>
      <c r="AF68" s="431">
        <f>N68*O68</f>
        <v>0</v>
      </c>
    </row>
    <row r="69" spans="1:32" hidden="1" x14ac:dyDescent="0.25">
      <c r="A69" s="663"/>
      <c r="B69" s="654"/>
      <c r="C69" s="503"/>
      <c r="D69" s="504"/>
      <c r="E69" s="505"/>
      <c r="F69" s="504"/>
      <c r="G69" s="504"/>
      <c r="H69" s="506"/>
      <c r="I69" s="507"/>
      <c r="J69" s="529"/>
      <c r="K69" s="509"/>
      <c r="L69" s="510"/>
      <c r="M69" s="511"/>
      <c r="N69" s="512">
        <f>AE69</f>
        <v>0</v>
      </c>
      <c r="O69" s="513"/>
      <c r="P69" s="513"/>
      <c r="Q69" s="514"/>
      <c r="R69" s="515"/>
      <c r="S69" s="515"/>
      <c r="T69" s="516"/>
      <c r="U69" s="517"/>
      <c r="V69" s="518">
        <f>SUM(V68:V68)</f>
        <v>0</v>
      </c>
      <c r="W69" s="519">
        <f>SUM(W68:W68)</f>
        <v>0</v>
      </c>
      <c r="X69" s="520">
        <f>SUM(X68:X68)</f>
        <v>0</v>
      </c>
      <c r="Y69" s="521">
        <f>SUM(Y68:Y68)</f>
        <v>0</v>
      </c>
      <c r="Z69" s="522"/>
      <c r="AA69" s="523"/>
      <c r="AB69" s="524"/>
      <c r="AC69" s="525"/>
      <c r="AD69" s="526"/>
      <c r="AE69" s="527">
        <f>SUM(AE68:AE68)</f>
        <v>0</v>
      </c>
      <c r="AF69" s="528">
        <f>SUM(AF68:AF68)</f>
        <v>0</v>
      </c>
    </row>
    <row r="70" spans="1:32" ht="15.6" hidden="1" customHeight="1" x14ac:dyDescent="0.25">
      <c r="A70" s="663"/>
      <c r="B70" s="654" t="s">
        <v>157</v>
      </c>
      <c r="C70" s="655" t="s">
        <v>158</v>
      </c>
      <c r="D70" s="655"/>
      <c r="E70" s="474">
        <v>0</v>
      </c>
      <c r="F70" s="474" t="s">
        <v>64</v>
      </c>
      <c r="G70" s="474" t="s">
        <v>159</v>
      </c>
      <c r="H70" s="414"/>
      <c r="I70" s="415"/>
      <c r="J70" s="416"/>
      <c r="K70" s="437"/>
      <c r="L70" s="418"/>
      <c r="M70" s="415"/>
      <c r="N70" s="438"/>
      <c r="O70" s="439"/>
      <c r="P70" s="421"/>
      <c r="Q70" s="422"/>
      <c r="R70" s="656"/>
      <c r="S70" s="656"/>
      <c r="T70" s="656"/>
      <c r="U70" s="490">
        <f>IF(OR(P70="",M70=Paramétrage!$C$10,M70=Paramétrage!$C$13,M70=Paramétrage!$C$17,M70=Paramétrage!$C$20,M70=Paramétrage!$C$24,M70=Paramétrage!$C$27,AND(M70&lt;&gt;Paramétrage!$C$9,Q70="Mut+ext")),0,ROUNDUP(O70/P70,0))</f>
        <v>0</v>
      </c>
      <c r="V70" s="491">
        <f>IF(OR(M70="",Q70="Mut+ext"),0,IF(VLOOKUP(M70,Paramétrage!$C$6:$E$29,2,0)=0,0,IF(P70="","saisir capacité",N70*U70*VLOOKUP(M70,Paramétrage!$C$6:$E$29,2,0))))</f>
        <v>0</v>
      </c>
      <c r="W70" s="425"/>
      <c r="X70" s="492">
        <f>IF(OR(M70="",Q70="Mut+ext"),0,IF(ISERROR(V70+W70)=1,V70,V70+W70))</f>
        <v>0</v>
      </c>
      <c r="Y70" s="493">
        <f>IF(OR(M70="",Q70="Mut+ext"),0,IF(ISERROR(W70+V70*VLOOKUP(M70,Paramétrage!$C$6:$E$29,3,0))=1,X70,W70+V70*VLOOKUP(M70,Paramétrage!$C$6:$E$29,3,0)))</f>
        <v>0</v>
      </c>
      <c r="Z70" s="657"/>
      <c r="AA70" s="657"/>
      <c r="AB70" s="657"/>
      <c r="AC70" s="433"/>
      <c r="AD70" s="494"/>
      <c r="AE70" s="430">
        <f>IF(G70="",0,IF(K70="",0,IF(SUMIF(G70:G70,G70,O70:O70)=0,0,IF(OR(L70="",K70="obligatoire"),AF70/SUMIF(G70:G70,G70,O70:O70),AF70/(SUMIF(G70:G70,G70,O70:O70)/L70)))))</f>
        <v>0</v>
      </c>
      <c r="AF70" s="431">
        <f>N70*O70</f>
        <v>0</v>
      </c>
    </row>
    <row r="71" spans="1:32" hidden="1" x14ac:dyDescent="0.25">
      <c r="A71" s="663"/>
      <c r="B71" s="654"/>
      <c r="C71" s="503"/>
      <c r="D71" s="504"/>
      <c r="E71" s="505"/>
      <c r="F71" s="504"/>
      <c r="G71" s="504"/>
      <c r="H71" s="506"/>
      <c r="I71" s="507"/>
      <c r="J71" s="529"/>
      <c r="K71" s="509"/>
      <c r="L71" s="510"/>
      <c r="M71" s="511"/>
      <c r="N71" s="512">
        <f>AE71</f>
        <v>0</v>
      </c>
      <c r="O71" s="513"/>
      <c r="P71" s="513"/>
      <c r="Q71" s="514"/>
      <c r="R71" s="515"/>
      <c r="S71" s="515"/>
      <c r="T71" s="516"/>
      <c r="U71" s="517"/>
      <c r="V71" s="518">
        <f>SUM(V70:V70)</f>
        <v>0</v>
      </c>
      <c r="W71" s="519">
        <f>SUM(W70:W70)</f>
        <v>0</v>
      </c>
      <c r="X71" s="520">
        <f>SUM(X70:X70)</f>
        <v>0</v>
      </c>
      <c r="Y71" s="521">
        <f>SUM(Y70:Y70)</f>
        <v>0</v>
      </c>
      <c r="Z71" s="522"/>
      <c r="AA71" s="523"/>
      <c r="AB71" s="524"/>
      <c r="AC71" s="525"/>
      <c r="AD71" s="526"/>
      <c r="AE71" s="527">
        <f>SUM(AE70:AE70)</f>
        <v>0</v>
      </c>
      <c r="AF71" s="528">
        <f>SUM(AF70:AF70)</f>
        <v>0</v>
      </c>
    </row>
    <row r="72" spans="1:32" ht="15.6" hidden="1" customHeight="1" x14ac:dyDescent="0.25">
      <c r="A72" s="663"/>
      <c r="B72" s="654" t="s">
        <v>160</v>
      </c>
      <c r="C72" s="655" t="s">
        <v>161</v>
      </c>
      <c r="D72" s="655"/>
      <c r="E72" s="474">
        <v>0</v>
      </c>
      <c r="F72" s="474" t="s">
        <v>64</v>
      </c>
      <c r="G72" s="474" t="s">
        <v>162</v>
      </c>
      <c r="H72" s="414"/>
      <c r="I72" s="415"/>
      <c r="J72" s="416"/>
      <c r="K72" s="437"/>
      <c r="L72" s="418"/>
      <c r="M72" s="415"/>
      <c r="N72" s="438"/>
      <c r="O72" s="439"/>
      <c r="P72" s="421"/>
      <c r="Q72" s="422"/>
      <c r="R72" s="656"/>
      <c r="S72" s="656"/>
      <c r="T72" s="656"/>
      <c r="U72" s="490">
        <f>IF(OR(P72="",M72=Paramétrage!$C$10,M72=Paramétrage!$C$13,M72=Paramétrage!$C$17,M72=Paramétrage!$C$20,M72=Paramétrage!$C$24,M72=Paramétrage!$C$27,AND(M72&lt;&gt;Paramétrage!$C$9,Q72="Mut+ext")),0,ROUNDUP(O72/P72,0))</f>
        <v>0</v>
      </c>
      <c r="V72" s="491">
        <f>IF(OR(M72="",Q72="Mut+ext"),0,IF(VLOOKUP(M72,Paramétrage!$C$6:$E$29,2,0)=0,0,IF(P72="","saisir capacité",N72*U72*VLOOKUP(M72,Paramétrage!$C$6:$E$29,2,0))))</f>
        <v>0</v>
      </c>
      <c r="W72" s="425"/>
      <c r="X72" s="492">
        <f>IF(OR(M72="",Q72="Mut+ext"),0,IF(ISERROR(V72+W72)=1,V72,V72+W72))</f>
        <v>0</v>
      </c>
      <c r="Y72" s="493">
        <f>IF(OR(M72="",Q72="Mut+ext"),0,IF(ISERROR(W72+V72*VLOOKUP(M72,Paramétrage!$C$6:$E$29,3,0))=1,X72,W72+V72*VLOOKUP(M72,Paramétrage!$C$6:$E$29,3,0)))</f>
        <v>0</v>
      </c>
      <c r="Z72" s="657"/>
      <c r="AA72" s="657"/>
      <c r="AB72" s="657"/>
      <c r="AC72" s="433"/>
      <c r="AD72" s="494"/>
      <c r="AE72" s="430">
        <f>IF(G72="",0,IF(K72="",0,IF(SUMIF(G72:G72,G72,O72:O72)=0,0,IF(OR(L72="",K72="obligatoire"),AF72/SUMIF(G72:G72,G72,O72:O72),AF72/(SUMIF(G72:G72,G72,O72:O72)/L72)))))</f>
        <v>0</v>
      </c>
      <c r="AF72" s="431">
        <f>N72*O72</f>
        <v>0</v>
      </c>
    </row>
    <row r="73" spans="1:32" hidden="1" x14ac:dyDescent="0.25">
      <c r="A73" s="663"/>
      <c r="B73" s="654"/>
      <c r="C73" s="503"/>
      <c r="D73" s="504"/>
      <c r="E73" s="505"/>
      <c r="F73" s="504"/>
      <c r="G73" s="504"/>
      <c r="H73" s="506"/>
      <c r="I73" s="507"/>
      <c r="J73" s="529"/>
      <c r="K73" s="509"/>
      <c r="L73" s="510"/>
      <c r="M73" s="511"/>
      <c r="N73" s="512">
        <f>AE73</f>
        <v>0</v>
      </c>
      <c r="O73" s="513"/>
      <c r="P73" s="513"/>
      <c r="Q73" s="514"/>
      <c r="R73" s="515"/>
      <c r="S73" s="515"/>
      <c r="T73" s="516"/>
      <c r="U73" s="517"/>
      <c r="V73" s="518">
        <f>SUM(V72:V72)</f>
        <v>0</v>
      </c>
      <c r="W73" s="519">
        <f>SUM(W72:W72)</f>
        <v>0</v>
      </c>
      <c r="X73" s="520">
        <f>SUM(X72:X72)</f>
        <v>0</v>
      </c>
      <c r="Y73" s="521">
        <f>SUM(Y72:Y72)</f>
        <v>0</v>
      </c>
      <c r="Z73" s="522"/>
      <c r="AA73" s="523"/>
      <c r="AB73" s="524"/>
      <c r="AC73" s="525"/>
      <c r="AD73" s="526"/>
      <c r="AE73" s="527">
        <f>SUM(AE72:AE72)</f>
        <v>0</v>
      </c>
      <c r="AF73" s="528">
        <f>SUM(AF72:AF72)</f>
        <v>0</v>
      </c>
    </row>
    <row r="74" spans="1:32" ht="15.6" hidden="1" customHeight="1" x14ac:dyDescent="0.25">
      <c r="A74" s="663"/>
      <c r="B74" s="654" t="s">
        <v>163</v>
      </c>
      <c r="C74" s="655" t="s">
        <v>164</v>
      </c>
      <c r="D74" s="655"/>
      <c r="E74" s="474">
        <v>0</v>
      </c>
      <c r="F74" s="474" t="s">
        <v>64</v>
      </c>
      <c r="G74" s="474" t="s">
        <v>165</v>
      </c>
      <c r="H74" s="414"/>
      <c r="I74" s="415"/>
      <c r="J74" s="416"/>
      <c r="K74" s="437"/>
      <c r="L74" s="418"/>
      <c r="M74" s="415"/>
      <c r="N74" s="438"/>
      <c r="O74" s="439"/>
      <c r="P74" s="421"/>
      <c r="Q74" s="422"/>
      <c r="R74" s="656"/>
      <c r="S74" s="656"/>
      <c r="T74" s="656"/>
      <c r="U74" s="490">
        <f>IF(OR(P74="",M74=Paramétrage!$C$10,M74=Paramétrage!$C$13,M74=Paramétrage!$C$17,M74=Paramétrage!$C$20,M74=Paramétrage!$C$24,M74=Paramétrage!$C$27,AND(M74&lt;&gt;Paramétrage!$C$9,Q74="Mut+ext")),0,ROUNDUP(O74/P74,0))</f>
        <v>0</v>
      </c>
      <c r="V74" s="491">
        <f>IF(OR(M74="",Q74="Mut+ext"),0,IF(VLOOKUP(M74,Paramétrage!$C$6:$E$29,2,0)=0,0,IF(P74="","saisir capacité",N74*U74*VLOOKUP(M74,Paramétrage!$C$6:$E$29,2,0))))</f>
        <v>0</v>
      </c>
      <c r="W74" s="425"/>
      <c r="X74" s="492">
        <f>IF(OR(M74="",Q74="Mut+ext"),0,IF(ISERROR(V74+W74)=1,V74,V74+W74))</f>
        <v>0</v>
      </c>
      <c r="Y74" s="493">
        <f>IF(OR(M74="",Q74="Mut+ext"),0,IF(ISERROR(W74+V74*VLOOKUP(M74,Paramétrage!$C$6:$E$29,3,0))=1,X74,W74+V74*VLOOKUP(M74,Paramétrage!$C$6:$E$29,3,0)))</f>
        <v>0</v>
      </c>
      <c r="Z74" s="657"/>
      <c r="AA74" s="657"/>
      <c r="AB74" s="657"/>
      <c r="AC74" s="433"/>
      <c r="AD74" s="494"/>
      <c r="AE74" s="430">
        <f>IF(G74="",0,IF(K74="",0,IF(SUMIF(G74:G74,G74,O74:O74)=0,0,IF(OR(L74="",K74="obligatoire"),AF74/SUMIF(G74:G74,G74,O74:O74),AF74/(SUMIF(G74:G74,G74,O74:O74)/L74)))))</f>
        <v>0</v>
      </c>
      <c r="AF74" s="431">
        <f>N74*O74</f>
        <v>0</v>
      </c>
    </row>
    <row r="75" spans="1:32" hidden="1" x14ac:dyDescent="0.25">
      <c r="A75" s="663"/>
      <c r="B75" s="654"/>
      <c r="C75" s="503"/>
      <c r="D75" s="504"/>
      <c r="E75" s="505"/>
      <c r="F75" s="504"/>
      <c r="G75" s="504"/>
      <c r="H75" s="506"/>
      <c r="I75" s="507"/>
      <c r="J75" s="529"/>
      <c r="K75" s="509"/>
      <c r="L75" s="510"/>
      <c r="M75" s="511"/>
      <c r="N75" s="512">
        <f>AE75</f>
        <v>0</v>
      </c>
      <c r="O75" s="513"/>
      <c r="P75" s="513"/>
      <c r="Q75" s="514"/>
      <c r="R75" s="515"/>
      <c r="S75" s="515"/>
      <c r="T75" s="516"/>
      <c r="U75" s="517"/>
      <c r="V75" s="518">
        <f>SUM(V74:V74)</f>
        <v>0</v>
      </c>
      <c r="W75" s="519">
        <f>SUM(W74:W74)</f>
        <v>0</v>
      </c>
      <c r="X75" s="520">
        <f>SUM(X74:X74)</f>
        <v>0</v>
      </c>
      <c r="Y75" s="521">
        <f>SUM(Y74:Y74)</f>
        <v>0</v>
      </c>
      <c r="Z75" s="522"/>
      <c r="AA75" s="523"/>
      <c r="AB75" s="524"/>
      <c r="AC75" s="525"/>
      <c r="AD75" s="526"/>
      <c r="AE75" s="527">
        <f>SUM(AE74:AE74)</f>
        <v>0</v>
      </c>
      <c r="AF75" s="528">
        <f>SUM(AF74:AF74)</f>
        <v>0</v>
      </c>
    </row>
    <row r="76" spans="1:32" ht="15.6" hidden="1" customHeight="1" x14ac:dyDescent="0.25">
      <c r="A76" s="663"/>
      <c r="B76" s="654" t="s">
        <v>166</v>
      </c>
      <c r="C76" s="655" t="s">
        <v>167</v>
      </c>
      <c r="D76" s="655"/>
      <c r="E76" s="474">
        <v>0</v>
      </c>
      <c r="F76" s="474" t="s">
        <v>64</v>
      </c>
      <c r="G76" s="474" t="s">
        <v>168</v>
      </c>
      <c r="H76" s="414"/>
      <c r="I76" s="415"/>
      <c r="J76" s="416"/>
      <c r="K76" s="437"/>
      <c r="L76" s="418"/>
      <c r="M76" s="415"/>
      <c r="N76" s="438"/>
      <c r="O76" s="439"/>
      <c r="P76" s="421"/>
      <c r="Q76" s="422"/>
      <c r="R76" s="656"/>
      <c r="S76" s="656"/>
      <c r="T76" s="656"/>
      <c r="U76" s="490">
        <f>IF(OR(P76="",M76=Paramétrage!$C$10,M76=Paramétrage!$C$13,M76=Paramétrage!$C$17,M76=Paramétrage!$C$20,M76=Paramétrage!$C$24,M76=Paramétrage!$C$27,AND(M76&lt;&gt;Paramétrage!$C$9,Q76="Mut+ext")),0,ROUNDUP(O76/P76,0))</f>
        <v>0</v>
      </c>
      <c r="V76" s="491">
        <f>IF(OR(M76="",Q76="Mut+ext"),0,IF(VLOOKUP(M76,Paramétrage!$C$6:$E$29,2,0)=0,0,IF(P76="","saisir capacité",N76*U76*VLOOKUP(M76,Paramétrage!$C$6:$E$29,2,0))))</f>
        <v>0</v>
      </c>
      <c r="W76" s="425"/>
      <c r="X76" s="492">
        <f>IF(OR(M76="",Q76="Mut+ext"),0,IF(ISERROR(V76+W76)=1,V76,V76+W76))</f>
        <v>0</v>
      </c>
      <c r="Y76" s="493">
        <f>IF(OR(M76="",Q76="Mut+ext"),0,IF(ISERROR(W76+V76*VLOOKUP(M76,Paramétrage!$C$6:$E$29,3,0))=1,X76,W76+V76*VLOOKUP(M76,Paramétrage!$C$6:$E$29,3,0)))</f>
        <v>0</v>
      </c>
      <c r="Z76" s="657"/>
      <c r="AA76" s="657"/>
      <c r="AB76" s="657"/>
      <c r="AC76" s="433"/>
      <c r="AD76" s="494"/>
      <c r="AE76" s="430">
        <f>IF(G76="",0,IF(K76="",0,IF(SUMIF(G76:G76,G76,O76:O76)=0,0,IF(OR(L76="",K76="obligatoire"),AF76/SUMIF(G76:G76,G76,O76:O76),AF76/(SUMIF(G76:G76,G76,O76:O76)/L76)))))</f>
        <v>0</v>
      </c>
      <c r="AF76" s="431">
        <f>N76*O76</f>
        <v>0</v>
      </c>
    </row>
    <row r="77" spans="1:32" hidden="1" x14ac:dyDescent="0.25">
      <c r="A77" s="663"/>
      <c r="B77" s="654"/>
      <c r="C77" s="503"/>
      <c r="D77" s="504"/>
      <c r="E77" s="505"/>
      <c r="F77" s="504"/>
      <c r="G77" s="504"/>
      <c r="H77" s="506"/>
      <c r="I77" s="507"/>
      <c r="J77" s="529"/>
      <c r="K77" s="509"/>
      <c r="L77" s="510"/>
      <c r="M77" s="511"/>
      <c r="N77" s="512">
        <f>AE77</f>
        <v>0</v>
      </c>
      <c r="O77" s="513"/>
      <c r="P77" s="513"/>
      <c r="Q77" s="514"/>
      <c r="R77" s="515"/>
      <c r="S77" s="515"/>
      <c r="T77" s="516"/>
      <c r="U77" s="517"/>
      <c r="V77" s="518">
        <f>SUM(V76:V76)</f>
        <v>0</v>
      </c>
      <c r="W77" s="519">
        <f>SUM(W76:W76)</f>
        <v>0</v>
      </c>
      <c r="X77" s="520">
        <f>SUM(X76:X76)</f>
        <v>0</v>
      </c>
      <c r="Y77" s="521">
        <f>SUM(Y76:Y76)</f>
        <v>0</v>
      </c>
      <c r="Z77" s="522"/>
      <c r="AA77" s="523"/>
      <c r="AB77" s="524"/>
      <c r="AC77" s="525"/>
      <c r="AD77" s="526"/>
      <c r="AE77" s="527">
        <f>SUM(AE76:AE76)</f>
        <v>0</v>
      </c>
      <c r="AF77" s="528">
        <f>SUM(AF76:AF76)</f>
        <v>0</v>
      </c>
    </row>
    <row r="78" spans="1:32" ht="16.2" thickBot="1" x14ac:dyDescent="0.3">
      <c r="A78" s="663"/>
      <c r="B78" s="530"/>
      <c r="C78" s="530"/>
      <c r="D78" s="531"/>
      <c r="E78" s="532">
        <f>E47+E56+E61+E64+E66+E70+E72</f>
        <v>30</v>
      </c>
      <c r="F78" s="533"/>
      <c r="G78" s="534"/>
      <c r="H78" s="535"/>
      <c r="I78" s="535"/>
      <c r="J78" s="536"/>
      <c r="K78" s="530"/>
      <c r="L78" s="530"/>
      <c r="M78" s="537"/>
      <c r="N78" s="538">
        <f>N55+N60+N63+N65+N67+N69+N71+N73+N75+N77</f>
        <v>583</v>
      </c>
      <c r="O78" s="536"/>
      <c r="P78" s="539"/>
      <c r="Q78" s="536"/>
      <c r="R78" s="536"/>
      <c r="S78" s="536"/>
      <c r="T78" s="540"/>
      <c r="U78" s="541"/>
      <c r="V78" s="532">
        <f>V55+V60+V63+V65+V67+V69+V71+V73+V75+V77</f>
        <v>120</v>
      </c>
      <c r="W78" s="532">
        <f>W55+W60+W63+W65+W67+W69+W71+W73+W75+W77</f>
        <v>90</v>
      </c>
      <c r="X78" s="532">
        <f>X55+X60+X63+X65+X67+X69+X71+X73+X75+X77</f>
        <v>210</v>
      </c>
      <c r="Y78" s="532">
        <f>Y55+Y60+Y63+Y65+Y67+Y69+Y71+Y73+Y75+Y77</f>
        <v>219</v>
      </c>
      <c r="Z78" s="542"/>
      <c r="AA78" s="535"/>
      <c r="AB78" s="537"/>
      <c r="AC78" s="535"/>
      <c r="AD78" s="543"/>
      <c r="AE78" s="544">
        <f>SUM(AE47:AE73)/2</f>
        <v>583</v>
      </c>
      <c r="AF78" s="545">
        <f>SUM(AF59:AF71)</f>
        <v>94860</v>
      </c>
    </row>
    <row r="79" spans="1:32" ht="16.2" thickBot="1" x14ac:dyDescent="0.3">
      <c r="A79" s="546" t="s">
        <v>11</v>
      </c>
      <c r="B79" s="547"/>
      <c r="C79" s="547"/>
      <c r="D79" s="547"/>
      <c r="E79" s="549">
        <f>E78+E46</f>
        <v>60</v>
      </c>
      <c r="F79" s="547"/>
      <c r="G79" s="547"/>
      <c r="H79" s="548"/>
      <c r="I79" s="548"/>
      <c r="J79" s="549"/>
      <c r="K79" s="547"/>
      <c r="L79" s="547"/>
      <c r="M79" s="550"/>
      <c r="N79" s="551">
        <f>N78+N46</f>
        <v>785</v>
      </c>
      <c r="O79" s="549"/>
      <c r="P79" s="552"/>
      <c r="Q79" s="549"/>
      <c r="R79" s="549"/>
      <c r="S79" s="549"/>
      <c r="T79" s="553"/>
      <c r="U79" s="554"/>
      <c r="V79" s="555">
        <f>V78+V46</f>
        <v>438</v>
      </c>
      <c r="W79" s="556">
        <f>W78+W46</f>
        <v>270</v>
      </c>
      <c r="X79" s="557">
        <f>X78+X46</f>
        <v>618</v>
      </c>
      <c r="Y79" s="558">
        <f>Y78+Y46</f>
        <v>624</v>
      </c>
      <c r="Z79" s="559"/>
      <c r="AA79" s="559"/>
      <c r="AB79" s="559"/>
      <c r="AC79" s="560"/>
      <c r="AD79" s="559"/>
      <c r="AE79" s="561">
        <f>AE78+AE46</f>
        <v>785</v>
      </c>
      <c r="AF79" s="562">
        <f>SUM(AF47:AF73)</f>
        <v>105120</v>
      </c>
    </row>
    <row r="80" spans="1:32" ht="18" customHeight="1" x14ac:dyDescent="0.25">
      <c r="H80" s="206"/>
      <c r="O80" s="33"/>
    </row>
  </sheetData>
  <mergeCells count="182">
    <mergeCell ref="B3:C4"/>
    <mergeCell ref="AE2:AF2"/>
    <mergeCell ref="AG2:AH2"/>
    <mergeCell ref="I3:K3"/>
    <mergeCell ref="U3:V3"/>
    <mergeCell ref="AE3:AF3"/>
    <mergeCell ref="AG3:AH3"/>
    <mergeCell ref="I4:K4"/>
    <mergeCell ref="U4:V4"/>
    <mergeCell ref="B5:C6"/>
    <mergeCell ref="I5:K5"/>
    <mergeCell ref="U5:V5"/>
    <mergeCell ref="I6:K6"/>
    <mergeCell ref="U6:V6"/>
    <mergeCell ref="I7:K7"/>
    <mergeCell ref="U7:V7"/>
    <mergeCell ref="B10:F10"/>
    <mergeCell ref="G10:G11"/>
    <mergeCell ref="H10:H11"/>
    <mergeCell ref="I10:I11"/>
    <mergeCell ref="J10:J11"/>
    <mergeCell ref="K10:K11"/>
    <mergeCell ref="L10:L11"/>
    <mergeCell ref="M10:M11"/>
    <mergeCell ref="N10:N11"/>
    <mergeCell ref="O10:O11"/>
    <mergeCell ref="P10:P11"/>
    <mergeCell ref="Q10:Q11"/>
    <mergeCell ref="R10:T11"/>
    <mergeCell ref="U10:U11"/>
    <mergeCell ref="Z10:AB11"/>
    <mergeCell ref="AC10:AC11"/>
    <mergeCell ref="AD10:AD11"/>
    <mergeCell ref="AE10:AE11"/>
    <mergeCell ref="AF10:AF11"/>
    <mergeCell ref="C11:D11"/>
    <mergeCell ref="A12:A46"/>
    <mergeCell ref="B12:B15"/>
    <mergeCell ref="C12:D14"/>
    <mergeCell ref="E12:E14"/>
    <mergeCell ref="F12:F14"/>
    <mergeCell ref="R12:T12"/>
    <mergeCell ref="Z12:AB12"/>
    <mergeCell ref="R13:T13"/>
    <mergeCell ref="Z13:AB13"/>
    <mergeCell ref="R14:T14"/>
    <mergeCell ref="Z14:AB14"/>
    <mergeCell ref="B16:B20"/>
    <mergeCell ref="C16:D19"/>
    <mergeCell ref="E16:E19"/>
    <mergeCell ref="F16:F19"/>
    <mergeCell ref="R16:T16"/>
    <mergeCell ref="Z16:AB16"/>
    <mergeCell ref="R17:T17"/>
    <mergeCell ref="Z17:AB17"/>
    <mergeCell ref="R18:T18"/>
    <mergeCell ref="Z18:AB18"/>
    <mergeCell ref="R19:T19"/>
    <mergeCell ref="Z19:AB19"/>
    <mergeCell ref="B21:B26"/>
    <mergeCell ref="C21:D25"/>
    <mergeCell ref="E21:E25"/>
    <mergeCell ref="F21:F25"/>
    <mergeCell ref="R21:T21"/>
    <mergeCell ref="Z21:AB21"/>
    <mergeCell ref="R22:T22"/>
    <mergeCell ref="Z22:AB22"/>
    <mergeCell ref="R24:T24"/>
    <mergeCell ref="Z24:AB24"/>
    <mergeCell ref="R25:T25"/>
    <mergeCell ref="Z25:AB25"/>
    <mergeCell ref="R23:T23"/>
    <mergeCell ref="Z23:AB23"/>
    <mergeCell ref="B27:B33"/>
    <mergeCell ref="C27:D32"/>
    <mergeCell ref="E27:E32"/>
    <mergeCell ref="F27:F32"/>
    <mergeCell ref="R27:T27"/>
    <mergeCell ref="Z27:AB27"/>
    <mergeCell ref="R28:T28"/>
    <mergeCell ref="Z28:AB28"/>
    <mergeCell ref="R29:T29"/>
    <mergeCell ref="Z29:AB29"/>
    <mergeCell ref="R31:T31"/>
    <mergeCell ref="Z31:AB31"/>
    <mergeCell ref="R32:T32"/>
    <mergeCell ref="Z32:AB32"/>
    <mergeCell ref="R30:T30"/>
    <mergeCell ref="Z30:AB30"/>
    <mergeCell ref="B34:B35"/>
    <mergeCell ref="C34:D34"/>
    <mergeCell ref="R34:T34"/>
    <mergeCell ref="Z34:AB34"/>
    <mergeCell ref="B36:B37"/>
    <mergeCell ref="C36:D36"/>
    <mergeCell ref="R36:T36"/>
    <mergeCell ref="Z36:AB36"/>
    <mergeCell ref="B38:B39"/>
    <mergeCell ref="C38:D38"/>
    <mergeCell ref="R38:T38"/>
    <mergeCell ref="Z38:AB38"/>
    <mergeCell ref="B40:B41"/>
    <mergeCell ref="C40:D40"/>
    <mergeCell ref="R40:T40"/>
    <mergeCell ref="Z40:AB40"/>
    <mergeCell ref="B42:B43"/>
    <mergeCell ref="C42:D42"/>
    <mergeCell ref="R42:T42"/>
    <mergeCell ref="Z42:AB42"/>
    <mergeCell ref="B44:B45"/>
    <mergeCell ref="C44:D44"/>
    <mergeCell ref="R44:T44"/>
    <mergeCell ref="Z44:AB44"/>
    <mergeCell ref="A47:A78"/>
    <mergeCell ref="B47:B55"/>
    <mergeCell ref="C47:D54"/>
    <mergeCell ref="E47:E54"/>
    <mergeCell ref="F47:F54"/>
    <mergeCell ref="R47:T47"/>
    <mergeCell ref="Z47:AB47"/>
    <mergeCell ref="R48:T48"/>
    <mergeCell ref="Z48:AB48"/>
    <mergeCell ref="R49:T49"/>
    <mergeCell ref="Z49:AB49"/>
    <mergeCell ref="R50:T50"/>
    <mergeCell ref="Z50:AB50"/>
    <mergeCell ref="R51:T51"/>
    <mergeCell ref="Z51:AB51"/>
    <mergeCell ref="R52:T52"/>
    <mergeCell ref="Z52:AB52"/>
    <mergeCell ref="R53:T53"/>
    <mergeCell ref="Z53:AB53"/>
    <mergeCell ref="R54:T54"/>
    <mergeCell ref="Z54:AB54"/>
    <mergeCell ref="B56:B60"/>
    <mergeCell ref="C56:D59"/>
    <mergeCell ref="E56:E59"/>
    <mergeCell ref="F56:F59"/>
    <mergeCell ref="R56:T56"/>
    <mergeCell ref="Z56:AB56"/>
    <mergeCell ref="R59:T59"/>
    <mergeCell ref="Z59:AB59"/>
    <mergeCell ref="R57:T57"/>
    <mergeCell ref="Z57:AB57"/>
    <mergeCell ref="R58:T58"/>
    <mergeCell ref="Z58:AB58"/>
    <mergeCell ref="B61:B63"/>
    <mergeCell ref="C61:D62"/>
    <mergeCell ref="E61:E62"/>
    <mergeCell ref="F61:F62"/>
    <mergeCell ref="R61:T61"/>
    <mergeCell ref="Z61:AB61"/>
    <mergeCell ref="R62:T62"/>
    <mergeCell ref="Z62:AB62"/>
    <mergeCell ref="B64:B65"/>
    <mergeCell ref="C64:D64"/>
    <mergeCell ref="R64:T64"/>
    <mergeCell ref="Z64:AB64"/>
    <mergeCell ref="B66:B67"/>
    <mergeCell ref="C66:D66"/>
    <mergeCell ref="R66:T66"/>
    <mergeCell ref="Z66:AB66"/>
    <mergeCell ref="B68:B69"/>
    <mergeCell ref="C68:D68"/>
    <mergeCell ref="R68:T68"/>
    <mergeCell ref="Z68:AB68"/>
    <mergeCell ref="B70:B71"/>
    <mergeCell ref="C70:D70"/>
    <mergeCell ref="R70:T70"/>
    <mergeCell ref="Z70:AB70"/>
    <mergeCell ref="B72:B73"/>
    <mergeCell ref="C72:D72"/>
    <mergeCell ref="R72:T72"/>
    <mergeCell ref="Z72:AB72"/>
    <mergeCell ref="B74:B75"/>
    <mergeCell ref="C74:D74"/>
    <mergeCell ref="R74:T74"/>
    <mergeCell ref="Z74:AB74"/>
    <mergeCell ref="B76:B77"/>
    <mergeCell ref="C76:D76"/>
    <mergeCell ref="R76:T76"/>
    <mergeCell ref="Z76:AB76"/>
  </mergeCells>
  <conditionalFormatting sqref="AC78:AD78">
    <cfRule type="expression" dxfId="1579" priority="54">
      <formula>$M78=#REF!</formula>
    </cfRule>
    <cfRule type="expression" dxfId="1578" priority="55">
      <formula>$M78=#REF!</formula>
    </cfRule>
    <cfRule type="expression" dxfId="1577" priority="56">
      <formula>$M78=#REF!</formula>
    </cfRule>
    <cfRule type="expression" dxfId="1576" priority="57">
      <formula>$M78=#REF!</formula>
    </cfRule>
  </conditionalFormatting>
  <conditionalFormatting sqref="Z46 AC31 AC56:AD56 Z56">
    <cfRule type="expression" dxfId="1575" priority="58">
      <formula>$M31=#REF!</formula>
    </cfRule>
    <cfRule type="expression" dxfId="1574" priority="59">
      <formula>$M31=#REF!</formula>
    </cfRule>
    <cfRule type="expression" dxfId="1573" priority="60">
      <formula>$M31=#REF!</formula>
    </cfRule>
    <cfRule type="expression" dxfId="1572" priority="61">
      <formula>$M31=#REF!</formula>
    </cfRule>
  </conditionalFormatting>
  <conditionalFormatting sqref="Z12">
    <cfRule type="expression" dxfId="1571" priority="62">
      <formula>$M12=#REF!</formula>
    </cfRule>
    <cfRule type="expression" dxfId="1570" priority="63">
      <formula>$M12=#REF!</formula>
    </cfRule>
    <cfRule type="expression" dxfId="1569" priority="64">
      <formula>$M12=#REF!</formula>
    </cfRule>
    <cfRule type="expression" dxfId="1568" priority="65">
      <formula>$M12=#REF!</formula>
    </cfRule>
  </conditionalFormatting>
  <conditionalFormatting sqref="Z15">
    <cfRule type="expression" dxfId="1567" priority="66">
      <formula>$M15=#REF!</formula>
    </cfRule>
    <cfRule type="expression" dxfId="1566" priority="67">
      <formula>$M15=#REF!</formula>
    </cfRule>
    <cfRule type="expression" dxfId="1565" priority="68">
      <formula>$M15=#REF!</formula>
    </cfRule>
    <cfRule type="expression" dxfId="1564" priority="69">
      <formula>$M15=#REF!</formula>
    </cfRule>
  </conditionalFormatting>
  <conditionalFormatting sqref="U78">
    <cfRule type="expression" dxfId="1563" priority="70">
      <formula>$M78=#REF!</formula>
    </cfRule>
    <cfRule type="expression" dxfId="1562" priority="71">
      <formula>$M78=#REF!</formula>
    </cfRule>
    <cfRule type="expression" dxfId="1561" priority="72">
      <formula>$M78=#REF!</formula>
    </cfRule>
    <cfRule type="expression" dxfId="1560" priority="73">
      <formula>$M78=#REF!</formula>
    </cfRule>
  </conditionalFormatting>
  <conditionalFormatting sqref="AC12">
    <cfRule type="expression" dxfId="1559" priority="74">
      <formula>$M12=#REF!</formula>
    </cfRule>
    <cfRule type="expression" dxfId="1558" priority="75">
      <formula>$M12=#REF!</formula>
    </cfRule>
    <cfRule type="expression" dxfId="1557" priority="76">
      <formula>$M12=#REF!</formula>
    </cfRule>
    <cfRule type="expression" dxfId="1556" priority="77">
      <formula>$M12=#REF!</formula>
    </cfRule>
  </conditionalFormatting>
  <conditionalFormatting sqref="AC13">
    <cfRule type="expression" dxfId="1555" priority="78">
      <formula>$M13=#REF!</formula>
    </cfRule>
    <cfRule type="expression" dxfId="1554" priority="79">
      <formula>$M13=#REF!</formula>
    </cfRule>
    <cfRule type="expression" dxfId="1553" priority="80">
      <formula>$M13=#REF!</formula>
    </cfRule>
    <cfRule type="expression" dxfId="1552" priority="81">
      <formula>$M13=#REF!</formula>
    </cfRule>
  </conditionalFormatting>
  <conditionalFormatting sqref="AC60">
    <cfRule type="expression" dxfId="1551" priority="82">
      <formula>$M60=#REF!</formula>
    </cfRule>
    <cfRule type="expression" dxfId="1550" priority="83">
      <formula>$M60=#REF!</formula>
    </cfRule>
    <cfRule type="expression" dxfId="1549" priority="84">
      <formula>$M60=#REF!</formula>
    </cfRule>
    <cfRule type="expression" dxfId="1548" priority="85">
      <formula>$M60=#REF!</formula>
    </cfRule>
  </conditionalFormatting>
  <conditionalFormatting sqref="AC55">
    <cfRule type="expression" dxfId="1547" priority="86">
      <formula>$M55=#REF!</formula>
    </cfRule>
    <cfRule type="expression" dxfId="1546" priority="87">
      <formula>$M55=#REF!</formula>
    </cfRule>
    <cfRule type="expression" dxfId="1545" priority="88">
      <formula>$M55=#REF!</formula>
    </cfRule>
    <cfRule type="expression" dxfId="1544" priority="89">
      <formula>$M55=#REF!</formula>
    </cfRule>
  </conditionalFormatting>
  <conditionalFormatting sqref="AC15">
    <cfRule type="expression" dxfId="1543" priority="90">
      <formula>$M15=#REF!</formula>
    </cfRule>
    <cfRule type="expression" dxfId="1542" priority="91">
      <formula>$M15=#REF!</formula>
    </cfRule>
    <cfRule type="expression" dxfId="1541" priority="92">
      <formula>$M15=#REF!</formula>
    </cfRule>
    <cfRule type="expression" dxfId="1540" priority="93">
      <formula>$M15=#REF!</formula>
    </cfRule>
  </conditionalFormatting>
  <conditionalFormatting sqref="AB46">
    <cfRule type="expression" dxfId="1539" priority="94">
      <formula>$M46=#REF!</formula>
    </cfRule>
    <cfRule type="expression" dxfId="1538" priority="95">
      <formula>$M46=#REF!</formula>
    </cfRule>
    <cfRule type="expression" dxfId="1537" priority="96">
      <formula>$M46=#REF!</formula>
    </cfRule>
    <cfRule type="expression" dxfId="1536" priority="97">
      <formula>$M46=#REF!</formula>
    </cfRule>
  </conditionalFormatting>
  <conditionalFormatting sqref="AC46">
    <cfRule type="expression" dxfId="1535" priority="98">
      <formula>$M46=#REF!</formula>
    </cfRule>
    <cfRule type="expression" dxfId="1534" priority="99">
      <formula>$M46=#REF!</formula>
    </cfRule>
    <cfRule type="expression" dxfId="1533" priority="100">
      <formula>$M46=#REF!</formula>
    </cfRule>
    <cfRule type="expression" dxfId="1532" priority="101">
      <formula>$M46=#REF!</formula>
    </cfRule>
  </conditionalFormatting>
  <conditionalFormatting sqref="Z55">
    <cfRule type="expression" dxfId="1531" priority="107">
      <formula>$M55=#REF!</formula>
    </cfRule>
    <cfRule type="expression" dxfId="1530" priority="108">
      <formula>$M55=#REF!</formula>
    </cfRule>
    <cfRule type="expression" dxfId="1529" priority="109">
      <formula>$M55=#REF!</formula>
    </cfRule>
    <cfRule type="expression" dxfId="1528" priority="110">
      <formula>$M55=#REF!</formula>
    </cfRule>
  </conditionalFormatting>
  <conditionalFormatting sqref="Z60">
    <cfRule type="expression" dxfId="1527" priority="111">
      <formula>$M60=#REF!</formula>
    </cfRule>
    <cfRule type="expression" dxfId="1526" priority="112">
      <formula>$M60=#REF!</formula>
    </cfRule>
    <cfRule type="expression" dxfId="1525" priority="113">
      <formula>$M60=#REF!</formula>
    </cfRule>
    <cfRule type="expression" dxfId="1524" priority="114">
      <formula>$M60=#REF!</formula>
    </cfRule>
  </conditionalFormatting>
  <conditionalFormatting sqref="AA46">
    <cfRule type="expression" dxfId="1523" priority="115">
      <formula>$M46=#REF!</formula>
    </cfRule>
    <cfRule type="expression" dxfId="1522" priority="116">
      <formula>$M46=#REF!</formula>
    </cfRule>
    <cfRule type="expression" dxfId="1521" priority="117">
      <formula>$M46=#REF!</formula>
    </cfRule>
    <cfRule type="expression" dxfId="1520" priority="118">
      <formula>$M46=#REF!</formula>
    </cfRule>
  </conditionalFormatting>
  <conditionalFormatting sqref="Z78">
    <cfRule type="expression" dxfId="1519" priority="119">
      <formula>$M78=#REF!</formula>
    </cfRule>
    <cfRule type="expression" dxfId="1518" priority="120">
      <formula>$M78=#REF!</formula>
    </cfRule>
    <cfRule type="expression" dxfId="1517" priority="121">
      <formula>$M78=#REF!</formula>
    </cfRule>
    <cfRule type="expression" dxfId="1516" priority="122">
      <formula>$M78=#REF!</formula>
    </cfRule>
  </conditionalFormatting>
  <conditionalFormatting sqref="AB78">
    <cfRule type="expression" dxfId="1515" priority="123">
      <formula>$M78=#REF!</formula>
    </cfRule>
    <cfRule type="expression" dxfId="1514" priority="124">
      <formula>$M78=#REF!</formula>
    </cfRule>
    <cfRule type="expression" dxfId="1513" priority="125">
      <formula>$M78=#REF!</formula>
    </cfRule>
    <cfRule type="expression" dxfId="1512" priority="126">
      <formula>$M78=#REF!</formula>
    </cfRule>
  </conditionalFormatting>
  <conditionalFormatting sqref="AA78">
    <cfRule type="expression" dxfId="1511" priority="127">
      <formula>$M78=#REF!</formula>
    </cfRule>
    <cfRule type="expression" dxfId="1510" priority="128">
      <formula>$M78=#REF!</formula>
    </cfRule>
    <cfRule type="expression" dxfId="1509" priority="129">
      <formula>$M78=#REF!</formula>
    </cfRule>
    <cfRule type="expression" dxfId="1508" priority="130">
      <formula>$M78=#REF!</formula>
    </cfRule>
  </conditionalFormatting>
  <conditionalFormatting sqref="AD47:AD49">
    <cfRule type="expression" dxfId="1507" priority="131">
      <formula>$M47=#REF!</formula>
    </cfRule>
    <cfRule type="expression" dxfId="1506" priority="132">
      <formula>$M47=#REF!</formula>
    </cfRule>
    <cfRule type="expression" dxfId="1505" priority="133">
      <formula>$M47=#REF!</formula>
    </cfRule>
    <cfRule type="expression" dxfId="1504" priority="134">
      <formula>$M47=#REF!</formula>
    </cfRule>
  </conditionalFormatting>
  <conditionalFormatting sqref="AC47:AC49">
    <cfRule type="expression" dxfId="1503" priority="135">
      <formula>$M47=#REF!</formula>
    </cfRule>
    <cfRule type="expression" dxfId="1502" priority="136">
      <formula>$M47=#REF!</formula>
    </cfRule>
    <cfRule type="expression" dxfId="1501" priority="137">
      <formula>$M47=#REF!</formula>
    </cfRule>
    <cfRule type="expression" dxfId="1500" priority="138">
      <formula>$M47=#REF!</formula>
    </cfRule>
  </conditionalFormatting>
  <conditionalFormatting sqref="Z47:Z49">
    <cfRule type="expression" dxfId="1499" priority="139">
      <formula>$M47=#REF!</formula>
    </cfRule>
    <cfRule type="expression" dxfId="1498" priority="140">
      <formula>$M47=#REF!</formula>
    </cfRule>
    <cfRule type="expression" dxfId="1497" priority="141">
      <formula>$M47=#REF!</formula>
    </cfRule>
    <cfRule type="expression" dxfId="1496" priority="142">
      <formula>$M47=#REF!</formula>
    </cfRule>
  </conditionalFormatting>
  <conditionalFormatting sqref="AD20">
    <cfRule type="expression" dxfId="1495" priority="155">
      <formula>$M20=#REF!</formula>
    </cfRule>
    <cfRule type="expression" dxfId="1494" priority="156">
      <formula>$M20=#REF!</formula>
    </cfRule>
    <cfRule type="expression" dxfId="1493" priority="157">
      <formula>$M20=#REF!</formula>
    </cfRule>
    <cfRule type="expression" dxfId="1492" priority="158">
      <formula>$M20=#REF!</formula>
    </cfRule>
  </conditionalFormatting>
  <conditionalFormatting sqref="AD16:AD18">
    <cfRule type="expression" dxfId="1491" priority="159">
      <formula>$M16=#REF!</formula>
    </cfRule>
    <cfRule type="expression" dxfId="1490" priority="160">
      <formula>$M16=#REF!</formula>
    </cfRule>
    <cfRule type="expression" dxfId="1489" priority="161">
      <formula>$M16=#REF!</formula>
    </cfRule>
    <cfRule type="expression" dxfId="1488" priority="162">
      <formula>$M16=#REF!</formula>
    </cfRule>
  </conditionalFormatting>
  <conditionalFormatting sqref="Z16">
    <cfRule type="expression" dxfId="1487" priority="163">
      <formula>$M16=#REF!</formula>
    </cfRule>
    <cfRule type="expression" dxfId="1486" priority="164">
      <formula>$M16=#REF!</formula>
    </cfRule>
    <cfRule type="expression" dxfId="1485" priority="165">
      <formula>$M16=#REF!</formula>
    </cfRule>
    <cfRule type="expression" dxfId="1484" priority="166">
      <formula>$M16=#REF!</formula>
    </cfRule>
  </conditionalFormatting>
  <conditionalFormatting sqref="Z20">
    <cfRule type="expression" dxfId="1483" priority="167">
      <formula>$M20=#REF!</formula>
    </cfRule>
    <cfRule type="expression" dxfId="1482" priority="168">
      <formula>$M20=#REF!</formula>
    </cfRule>
    <cfRule type="expression" dxfId="1481" priority="169">
      <formula>$M20=#REF!</formula>
    </cfRule>
    <cfRule type="expression" dxfId="1480" priority="170">
      <formula>$M20=#REF!</formula>
    </cfRule>
  </conditionalFormatting>
  <conditionalFormatting sqref="AC16">
    <cfRule type="expression" dxfId="1479" priority="171">
      <formula>$M16=#REF!</formula>
    </cfRule>
    <cfRule type="expression" dxfId="1478" priority="172">
      <formula>$M16=#REF!</formula>
    </cfRule>
    <cfRule type="expression" dxfId="1477" priority="173">
      <formula>$M16=#REF!</formula>
    </cfRule>
    <cfRule type="expression" dxfId="1476" priority="174">
      <formula>$M16=#REF!</formula>
    </cfRule>
  </conditionalFormatting>
  <conditionalFormatting sqref="AC17">
    <cfRule type="expression" dxfId="1475" priority="175">
      <formula>$M17=#REF!</formula>
    </cfRule>
    <cfRule type="expression" dxfId="1474" priority="176">
      <formula>$M17=#REF!</formula>
    </cfRule>
    <cfRule type="expression" dxfId="1473" priority="177">
      <formula>$M17=#REF!</formula>
    </cfRule>
    <cfRule type="expression" dxfId="1472" priority="178">
      <formula>$M17=#REF!</formula>
    </cfRule>
  </conditionalFormatting>
  <conditionalFormatting sqref="AC18">
    <cfRule type="expression" dxfId="1471" priority="179">
      <formula>$M18=#REF!</formula>
    </cfRule>
    <cfRule type="expression" dxfId="1470" priority="180">
      <formula>$M18=#REF!</formula>
    </cfRule>
    <cfRule type="expression" dxfId="1469" priority="181">
      <formula>$M18=#REF!</formula>
    </cfRule>
    <cfRule type="expression" dxfId="1468" priority="182">
      <formula>$M18=#REF!</formula>
    </cfRule>
  </conditionalFormatting>
  <conditionalFormatting sqref="AC20">
    <cfRule type="expression" dxfId="1467" priority="183">
      <formula>$M20=#REF!</formula>
    </cfRule>
    <cfRule type="expression" dxfId="1466" priority="184">
      <formula>$M20=#REF!</formula>
    </cfRule>
    <cfRule type="expression" dxfId="1465" priority="185">
      <formula>$M20=#REF!</formula>
    </cfRule>
    <cfRule type="expression" dxfId="1464" priority="186">
      <formula>$M20=#REF!</formula>
    </cfRule>
  </conditionalFormatting>
  <conditionalFormatting sqref="Z17:Z18">
    <cfRule type="expression" dxfId="1463" priority="187">
      <formula>$M17=#REF!</formula>
    </cfRule>
    <cfRule type="expression" dxfId="1462" priority="188">
      <formula>$M17=#REF!</formula>
    </cfRule>
    <cfRule type="expression" dxfId="1461" priority="189">
      <formula>$M17=#REF!</formula>
    </cfRule>
    <cfRule type="expression" dxfId="1460" priority="190">
      <formula>$M17=#REF!</formula>
    </cfRule>
  </conditionalFormatting>
  <conditionalFormatting sqref="AD63">
    <cfRule type="expression" dxfId="1459" priority="191">
      <formula>$M63=#REF!</formula>
    </cfRule>
    <cfRule type="expression" dxfId="1458" priority="192">
      <formula>$M63=#REF!</formula>
    </cfRule>
    <cfRule type="expression" dxfId="1457" priority="193">
      <formula>$M63=#REF!</formula>
    </cfRule>
    <cfRule type="expression" dxfId="1456" priority="194">
      <formula>$M63=#REF!</formula>
    </cfRule>
  </conditionalFormatting>
  <conditionalFormatting sqref="AC63">
    <cfRule type="expression" dxfId="1455" priority="195">
      <formula>$M63=#REF!</formula>
    </cfRule>
    <cfRule type="expression" dxfId="1454" priority="196">
      <formula>$M63=#REF!</formula>
    </cfRule>
    <cfRule type="expression" dxfId="1453" priority="197">
      <formula>$M63=#REF!</formula>
    </cfRule>
    <cfRule type="expression" dxfId="1452" priority="198">
      <formula>$M63=#REF!</formula>
    </cfRule>
  </conditionalFormatting>
  <conditionalFormatting sqref="Z63">
    <cfRule type="expression" dxfId="1451" priority="199">
      <formula>$M63=#REF!</formula>
    </cfRule>
    <cfRule type="expression" dxfId="1450" priority="200">
      <formula>$M63=#REF!</formula>
    </cfRule>
    <cfRule type="expression" dxfId="1449" priority="201">
      <formula>$M63=#REF!</formula>
    </cfRule>
    <cfRule type="expression" dxfId="1448" priority="202">
      <formula>$M63=#REF!</formula>
    </cfRule>
  </conditionalFormatting>
  <conditionalFormatting sqref="AD67">
    <cfRule type="expression" dxfId="1447" priority="203">
      <formula>$M67=#REF!</formula>
    </cfRule>
    <cfRule type="expression" dxfId="1446" priority="204">
      <formula>$M67=#REF!</formula>
    </cfRule>
    <cfRule type="expression" dxfId="1445" priority="205">
      <formula>$M67=#REF!</formula>
    </cfRule>
    <cfRule type="expression" dxfId="1444" priority="206">
      <formula>$M67=#REF!</formula>
    </cfRule>
  </conditionalFormatting>
  <conditionalFormatting sqref="AC67">
    <cfRule type="expression" dxfId="1443" priority="207">
      <formula>$M67=#REF!</formula>
    </cfRule>
    <cfRule type="expression" dxfId="1442" priority="208">
      <formula>$M67=#REF!</formula>
    </cfRule>
    <cfRule type="expression" dxfId="1441" priority="209">
      <formula>$M67=#REF!</formula>
    </cfRule>
    <cfRule type="expression" dxfId="1440" priority="210">
      <formula>$M67=#REF!</formula>
    </cfRule>
  </conditionalFormatting>
  <conditionalFormatting sqref="Z67">
    <cfRule type="expression" dxfId="1439" priority="211">
      <formula>$M67=#REF!</formula>
    </cfRule>
    <cfRule type="expression" dxfId="1438" priority="212">
      <formula>$M67=#REF!</formula>
    </cfRule>
    <cfRule type="expression" dxfId="1437" priority="213">
      <formula>$M67=#REF!</formula>
    </cfRule>
    <cfRule type="expression" dxfId="1436" priority="214">
      <formula>$M67=#REF!</formula>
    </cfRule>
  </conditionalFormatting>
  <conditionalFormatting sqref="AD66">
    <cfRule type="expression" dxfId="1435" priority="215">
      <formula>$M66=#REF!</formula>
    </cfRule>
    <cfRule type="expression" dxfId="1434" priority="216">
      <formula>$M66=#REF!</formula>
    </cfRule>
    <cfRule type="expression" dxfId="1433" priority="217">
      <formula>$M66=#REF!</formula>
    </cfRule>
    <cfRule type="expression" dxfId="1432" priority="218">
      <formula>$M66=#REF!</formula>
    </cfRule>
  </conditionalFormatting>
  <conditionalFormatting sqref="AC66">
    <cfRule type="expression" dxfId="1431" priority="219">
      <formula>$M66=#REF!</formula>
    </cfRule>
    <cfRule type="expression" dxfId="1430" priority="220">
      <formula>$M66=#REF!</formula>
    </cfRule>
    <cfRule type="expression" dxfId="1429" priority="221">
      <formula>$M66=#REF!</formula>
    </cfRule>
    <cfRule type="expression" dxfId="1428" priority="222">
      <formula>$M66=#REF!</formula>
    </cfRule>
  </conditionalFormatting>
  <conditionalFormatting sqref="Z66">
    <cfRule type="expression" dxfId="1427" priority="223">
      <formula>$M66=#REF!</formula>
    </cfRule>
    <cfRule type="expression" dxfId="1426" priority="224">
      <formula>$M66=#REF!</formula>
    </cfRule>
    <cfRule type="expression" dxfId="1425" priority="225">
      <formula>$M66=#REF!</formula>
    </cfRule>
    <cfRule type="expression" dxfId="1424" priority="226">
      <formula>$M66=#REF!</formula>
    </cfRule>
  </conditionalFormatting>
  <conditionalFormatting sqref="AD69">
    <cfRule type="expression" dxfId="1423" priority="227">
      <formula>$M69=#REF!</formula>
    </cfRule>
    <cfRule type="expression" dxfId="1422" priority="228">
      <formula>$M69=#REF!</formula>
    </cfRule>
    <cfRule type="expression" dxfId="1421" priority="229">
      <formula>$M69=#REF!</formula>
    </cfRule>
    <cfRule type="expression" dxfId="1420" priority="230">
      <formula>$M69=#REF!</formula>
    </cfRule>
  </conditionalFormatting>
  <conditionalFormatting sqref="AC69">
    <cfRule type="expression" dxfId="1419" priority="231">
      <formula>$M69=#REF!</formula>
    </cfRule>
    <cfRule type="expression" dxfId="1418" priority="232">
      <formula>$M69=#REF!</formula>
    </cfRule>
    <cfRule type="expression" dxfId="1417" priority="233">
      <formula>$M69=#REF!</formula>
    </cfRule>
    <cfRule type="expression" dxfId="1416" priority="234">
      <formula>$M69=#REF!</formula>
    </cfRule>
  </conditionalFormatting>
  <conditionalFormatting sqref="Z69">
    <cfRule type="expression" dxfId="1415" priority="235">
      <formula>$M69=#REF!</formula>
    </cfRule>
    <cfRule type="expression" dxfId="1414" priority="236">
      <formula>$M69=#REF!</formula>
    </cfRule>
    <cfRule type="expression" dxfId="1413" priority="237">
      <formula>$M69=#REF!</formula>
    </cfRule>
    <cfRule type="expression" dxfId="1412" priority="238">
      <formula>$M69=#REF!</formula>
    </cfRule>
  </conditionalFormatting>
  <conditionalFormatting sqref="AD65">
    <cfRule type="expression" dxfId="1411" priority="239">
      <formula>$M65=#REF!</formula>
    </cfRule>
    <cfRule type="expression" dxfId="1410" priority="240">
      <formula>$M65=#REF!</formula>
    </cfRule>
    <cfRule type="expression" dxfId="1409" priority="241">
      <formula>$M65=#REF!</formula>
    </cfRule>
    <cfRule type="expression" dxfId="1408" priority="242">
      <formula>$M65=#REF!</formula>
    </cfRule>
  </conditionalFormatting>
  <conditionalFormatting sqref="AC65">
    <cfRule type="expression" dxfId="1407" priority="243">
      <formula>$M65=#REF!</formula>
    </cfRule>
    <cfRule type="expression" dxfId="1406" priority="244">
      <formula>$M65=#REF!</formula>
    </cfRule>
    <cfRule type="expression" dxfId="1405" priority="245">
      <formula>$M65=#REF!</formula>
    </cfRule>
    <cfRule type="expression" dxfId="1404" priority="246">
      <formula>$M65=#REF!</formula>
    </cfRule>
  </conditionalFormatting>
  <conditionalFormatting sqref="Z65">
    <cfRule type="expression" dxfId="1403" priority="247">
      <formula>$M65=#REF!</formula>
    </cfRule>
    <cfRule type="expression" dxfId="1402" priority="248">
      <formula>$M65=#REF!</formula>
    </cfRule>
    <cfRule type="expression" dxfId="1401" priority="249">
      <formula>$M65=#REF!</formula>
    </cfRule>
    <cfRule type="expression" dxfId="1400" priority="250">
      <formula>$M65=#REF!</formula>
    </cfRule>
  </conditionalFormatting>
  <conditionalFormatting sqref="AD64">
    <cfRule type="expression" dxfId="1399" priority="251">
      <formula>$M64=#REF!</formula>
    </cfRule>
    <cfRule type="expression" dxfId="1398" priority="252">
      <formula>$M64=#REF!</formula>
    </cfRule>
    <cfRule type="expression" dxfId="1397" priority="253">
      <formula>$M64=#REF!</formula>
    </cfRule>
    <cfRule type="expression" dxfId="1396" priority="254">
      <formula>$M64=#REF!</formula>
    </cfRule>
  </conditionalFormatting>
  <conditionalFormatting sqref="AC64">
    <cfRule type="expression" dxfId="1395" priority="255">
      <formula>$M64=#REF!</formula>
    </cfRule>
    <cfRule type="expression" dxfId="1394" priority="256">
      <formula>$M64=#REF!</formula>
    </cfRule>
    <cfRule type="expression" dxfId="1393" priority="257">
      <formula>$M64=#REF!</formula>
    </cfRule>
    <cfRule type="expression" dxfId="1392" priority="258">
      <formula>$M64=#REF!</formula>
    </cfRule>
  </conditionalFormatting>
  <conditionalFormatting sqref="Z64">
    <cfRule type="expression" dxfId="1391" priority="259">
      <formula>$M64=#REF!</formula>
    </cfRule>
    <cfRule type="expression" dxfId="1390" priority="260">
      <formula>$M64=#REF!</formula>
    </cfRule>
    <cfRule type="expression" dxfId="1389" priority="261">
      <formula>$M64=#REF!</formula>
    </cfRule>
    <cfRule type="expression" dxfId="1388" priority="262">
      <formula>$M64=#REF!</formula>
    </cfRule>
  </conditionalFormatting>
  <conditionalFormatting sqref="AD71">
    <cfRule type="expression" dxfId="1387" priority="263">
      <formula>$M71=#REF!</formula>
    </cfRule>
    <cfRule type="expression" dxfId="1386" priority="264">
      <formula>$M71=#REF!</formula>
    </cfRule>
    <cfRule type="expression" dxfId="1385" priority="265">
      <formula>$M71=#REF!</formula>
    </cfRule>
    <cfRule type="expression" dxfId="1384" priority="266">
      <formula>$M71=#REF!</formula>
    </cfRule>
  </conditionalFormatting>
  <conditionalFormatting sqref="AC71">
    <cfRule type="expression" dxfId="1383" priority="267">
      <formula>$M71=#REF!</formula>
    </cfRule>
    <cfRule type="expression" dxfId="1382" priority="268">
      <formula>$M71=#REF!</formula>
    </cfRule>
    <cfRule type="expression" dxfId="1381" priority="269">
      <formula>$M71=#REF!</formula>
    </cfRule>
    <cfRule type="expression" dxfId="1380" priority="270">
      <formula>$M71=#REF!</formula>
    </cfRule>
  </conditionalFormatting>
  <conditionalFormatting sqref="Z71">
    <cfRule type="expression" dxfId="1379" priority="271">
      <formula>$M71=#REF!</formula>
    </cfRule>
    <cfRule type="expression" dxfId="1378" priority="272">
      <formula>$M71=#REF!</formula>
    </cfRule>
    <cfRule type="expression" dxfId="1377" priority="273">
      <formula>$M71=#REF!</formula>
    </cfRule>
    <cfRule type="expression" dxfId="1376" priority="274">
      <formula>$M71=#REF!</formula>
    </cfRule>
  </conditionalFormatting>
  <conditionalFormatting sqref="AD70">
    <cfRule type="expression" dxfId="1375" priority="275">
      <formula>$M70=#REF!</formula>
    </cfRule>
    <cfRule type="expression" dxfId="1374" priority="276">
      <formula>$M70=#REF!</formula>
    </cfRule>
    <cfRule type="expression" dxfId="1373" priority="277">
      <formula>$M70=#REF!</formula>
    </cfRule>
    <cfRule type="expression" dxfId="1372" priority="278">
      <formula>$M70=#REF!</formula>
    </cfRule>
  </conditionalFormatting>
  <conditionalFormatting sqref="AC70">
    <cfRule type="expression" dxfId="1371" priority="279">
      <formula>$M70=#REF!</formula>
    </cfRule>
    <cfRule type="expression" dxfId="1370" priority="280">
      <formula>$M70=#REF!</formula>
    </cfRule>
    <cfRule type="expression" dxfId="1369" priority="281">
      <formula>$M70=#REF!</formula>
    </cfRule>
    <cfRule type="expression" dxfId="1368" priority="282">
      <formula>$M70=#REF!</formula>
    </cfRule>
  </conditionalFormatting>
  <conditionalFormatting sqref="Z70">
    <cfRule type="expression" dxfId="1367" priority="283">
      <formula>$M70=#REF!</formula>
    </cfRule>
    <cfRule type="expression" dxfId="1366" priority="284">
      <formula>$M70=#REF!</formula>
    </cfRule>
    <cfRule type="expression" dxfId="1365" priority="285">
      <formula>$M70=#REF!</formula>
    </cfRule>
    <cfRule type="expression" dxfId="1364" priority="286">
      <formula>$M70=#REF!</formula>
    </cfRule>
  </conditionalFormatting>
  <conditionalFormatting sqref="AD73">
    <cfRule type="expression" dxfId="1363" priority="287">
      <formula>$M73=#REF!</formula>
    </cfRule>
    <cfRule type="expression" dxfId="1362" priority="288">
      <formula>$M73=#REF!</formula>
    </cfRule>
    <cfRule type="expression" dxfId="1361" priority="289">
      <formula>$M73=#REF!</formula>
    </cfRule>
    <cfRule type="expression" dxfId="1360" priority="290">
      <formula>$M73=#REF!</formula>
    </cfRule>
  </conditionalFormatting>
  <conditionalFormatting sqref="AC73">
    <cfRule type="expression" dxfId="1359" priority="291">
      <formula>$M73=#REF!</formula>
    </cfRule>
    <cfRule type="expression" dxfId="1358" priority="292">
      <formula>$M73=#REF!</formula>
    </cfRule>
    <cfRule type="expression" dxfId="1357" priority="293">
      <formula>$M73=#REF!</formula>
    </cfRule>
    <cfRule type="expression" dxfId="1356" priority="294">
      <formula>$M73=#REF!</formula>
    </cfRule>
  </conditionalFormatting>
  <conditionalFormatting sqref="Z73">
    <cfRule type="expression" dxfId="1355" priority="295">
      <formula>$M73=#REF!</formula>
    </cfRule>
    <cfRule type="expression" dxfId="1354" priority="296">
      <formula>$M73=#REF!</formula>
    </cfRule>
    <cfRule type="expression" dxfId="1353" priority="297">
      <formula>$M73=#REF!</formula>
    </cfRule>
    <cfRule type="expression" dxfId="1352" priority="298">
      <formula>$M73=#REF!</formula>
    </cfRule>
  </conditionalFormatting>
  <conditionalFormatting sqref="AD72">
    <cfRule type="expression" dxfId="1351" priority="299">
      <formula>$M72=#REF!</formula>
    </cfRule>
    <cfRule type="expression" dxfId="1350" priority="300">
      <formula>$M72=#REF!</formula>
    </cfRule>
    <cfRule type="expression" dxfId="1349" priority="301">
      <formula>$M72=#REF!</formula>
    </cfRule>
    <cfRule type="expression" dxfId="1348" priority="302">
      <formula>$M72=#REF!</formula>
    </cfRule>
  </conditionalFormatting>
  <conditionalFormatting sqref="AC72">
    <cfRule type="expression" dxfId="1347" priority="303">
      <formula>$M72=#REF!</formula>
    </cfRule>
    <cfRule type="expression" dxfId="1346" priority="304">
      <formula>$M72=#REF!</formula>
    </cfRule>
    <cfRule type="expression" dxfId="1345" priority="305">
      <formula>$M72=#REF!</formula>
    </cfRule>
    <cfRule type="expression" dxfId="1344" priority="306">
      <formula>$M72=#REF!</formula>
    </cfRule>
  </conditionalFormatting>
  <conditionalFormatting sqref="Z72">
    <cfRule type="expression" dxfId="1343" priority="307">
      <formula>$M72=#REF!</formula>
    </cfRule>
    <cfRule type="expression" dxfId="1342" priority="308">
      <formula>$M72=#REF!</formula>
    </cfRule>
    <cfRule type="expression" dxfId="1341" priority="309">
      <formula>$M72=#REF!</formula>
    </cfRule>
    <cfRule type="expression" dxfId="1340" priority="310">
      <formula>$M72=#REF!</formula>
    </cfRule>
  </conditionalFormatting>
  <conditionalFormatting sqref="AD26">
    <cfRule type="expression" dxfId="1339" priority="311">
      <formula>$M26=#REF!</formula>
    </cfRule>
    <cfRule type="expression" dxfId="1338" priority="312">
      <formula>$M26=#REF!</formula>
    </cfRule>
    <cfRule type="expression" dxfId="1337" priority="313">
      <formula>$M26=#REF!</formula>
    </cfRule>
    <cfRule type="expression" dxfId="1336" priority="314">
      <formula>$M26=#REF!</formula>
    </cfRule>
  </conditionalFormatting>
  <conditionalFormatting sqref="AD21:AD22 AD24:AD25">
    <cfRule type="expression" dxfId="1335" priority="315">
      <formula>$M21=#REF!</formula>
    </cfRule>
    <cfRule type="expression" dxfId="1334" priority="316">
      <formula>$M21=#REF!</formula>
    </cfRule>
    <cfRule type="expression" dxfId="1333" priority="317">
      <formula>$M21=#REF!</formula>
    </cfRule>
    <cfRule type="expression" dxfId="1332" priority="318">
      <formula>$M21=#REF!</formula>
    </cfRule>
  </conditionalFormatting>
  <conditionalFormatting sqref="Z21">
    <cfRule type="expression" dxfId="1331" priority="319">
      <formula>$M21=#REF!</formula>
    </cfRule>
    <cfRule type="expression" dxfId="1330" priority="320">
      <formula>$M21=#REF!</formula>
    </cfRule>
    <cfRule type="expression" dxfId="1329" priority="321">
      <formula>$M21=#REF!</formula>
    </cfRule>
    <cfRule type="expression" dxfId="1328" priority="322">
      <formula>$M21=#REF!</formula>
    </cfRule>
  </conditionalFormatting>
  <conditionalFormatting sqref="Z26">
    <cfRule type="expression" dxfId="1327" priority="323">
      <formula>$M26=#REF!</formula>
    </cfRule>
    <cfRule type="expression" dxfId="1326" priority="324">
      <formula>$M26=#REF!</formula>
    </cfRule>
    <cfRule type="expression" dxfId="1325" priority="325">
      <formula>$M26=#REF!</formula>
    </cfRule>
    <cfRule type="expression" dxfId="1324" priority="326">
      <formula>$M26=#REF!</formula>
    </cfRule>
  </conditionalFormatting>
  <conditionalFormatting sqref="AC21">
    <cfRule type="expression" dxfId="1323" priority="327">
      <formula>$M21=#REF!</formula>
    </cfRule>
    <cfRule type="expression" dxfId="1322" priority="328">
      <formula>$M21=#REF!</formula>
    </cfRule>
    <cfRule type="expression" dxfId="1321" priority="329">
      <formula>$M21=#REF!</formula>
    </cfRule>
    <cfRule type="expression" dxfId="1320" priority="330">
      <formula>$M21=#REF!</formula>
    </cfRule>
  </conditionalFormatting>
  <conditionalFormatting sqref="AC22">
    <cfRule type="expression" dxfId="1319" priority="331">
      <formula>$M22=#REF!</formula>
    </cfRule>
    <cfRule type="expression" dxfId="1318" priority="332">
      <formula>$M22=#REF!</formula>
    </cfRule>
    <cfRule type="expression" dxfId="1317" priority="333">
      <formula>$M22=#REF!</formula>
    </cfRule>
    <cfRule type="expression" dxfId="1316" priority="334">
      <formula>$M22=#REF!</formula>
    </cfRule>
  </conditionalFormatting>
  <conditionalFormatting sqref="AC24">
    <cfRule type="expression" dxfId="1315" priority="335">
      <formula>$M24=#REF!</formula>
    </cfRule>
    <cfRule type="expression" dxfId="1314" priority="336">
      <formula>$M24=#REF!</formula>
    </cfRule>
    <cfRule type="expression" dxfId="1313" priority="337">
      <formula>$M24=#REF!</formula>
    </cfRule>
    <cfRule type="expression" dxfId="1312" priority="338">
      <formula>$M24=#REF!</formula>
    </cfRule>
  </conditionalFormatting>
  <conditionalFormatting sqref="AC25">
    <cfRule type="expression" dxfId="1311" priority="339">
      <formula>$M25=#REF!</formula>
    </cfRule>
    <cfRule type="expression" dxfId="1310" priority="340">
      <formula>$M25=#REF!</formula>
    </cfRule>
    <cfRule type="expression" dxfId="1309" priority="341">
      <formula>$M25=#REF!</formula>
    </cfRule>
    <cfRule type="expression" dxfId="1308" priority="342">
      <formula>$M25=#REF!</formula>
    </cfRule>
  </conditionalFormatting>
  <conditionalFormatting sqref="AC26">
    <cfRule type="expression" dxfId="1307" priority="343">
      <formula>$M26=#REF!</formula>
    </cfRule>
    <cfRule type="expression" dxfId="1306" priority="344">
      <formula>$M26=#REF!</formula>
    </cfRule>
    <cfRule type="expression" dxfId="1305" priority="345">
      <formula>$M26=#REF!</formula>
    </cfRule>
    <cfRule type="expression" dxfId="1304" priority="346">
      <formula>$M26=#REF!</formula>
    </cfRule>
  </conditionalFormatting>
  <conditionalFormatting sqref="Z22 Z24:Z25">
    <cfRule type="expression" dxfId="1303" priority="347">
      <formula>$M22=#REF!</formula>
    </cfRule>
    <cfRule type="expression" dxfId="1302" priority="348">
      <formula>$M22=#REF!</formula>
    </cfRule>
    <cfRule type="expression" dxfId="1301" priority="349">
      <formula>$M22=#REF!</formula>
    </cfRule>
    <cfRule type="expression" dxfId="1300" priority="350">
      <formula>$M22=#REF!</formula>
    </cfRule>
  </conditionalFormatting>
  <conditionalFormatting sqref="AD33">
    <cfRule type="expression" dxfId="1299" priority="351">
      <formula>$M33=#REF!</formula>
    </cfRule>
    <cfRule type="expression" dxfId="1298" priority="352">
      <formula>$M33=#REF!</formula>
    </cfRule>
    <cfRule type="expression" dxfId="1297" priority="353">
      <formula>$M33=#REF!</formula>
    </cfRule>
    <cfRule type="expression" dxfId="1296" priority="354">
      <formula>$M33=#REF!</formula>
    </cfRule>
  </conditionalFormatting>
  <conditionalFormatting sqref="AD27:AD29">
    <cfRule type="expression" dxfId="1295" priority="355">
      <formula>$M27=#REF!</formula>
    </cfRule>
    <cfRule type="expression" dxfId="1294" priority="356">
      <formula>$M27=#REF!</formula>
    </cfRule>
    <cfRule type="expression" dxfId="1293" priority="357">
      <formula>$M27=#REF!</formula>
    </cfRule>
    <cfRule type="expression" dxfId="1292" priority="358">
      <formula>$M27=#REF!</formula>
    </cfRule>
  </conditionalFormatting>
  <conditionalFormatting sqref="Z27">
    <cfRule type="expression" dxfId="1291" priority="359">
      <formula>$M27=#REF!</formula>
    </cfRule>
    <cfRule type="expression" dxfId="1290" priority="360">
      <formula>$M27=#REF!</formula>
    </cfRule>
    <cfRule type="expression" dxfId="1289" priority="361">
      <formula>$M27=#REF!</formula>
    </cfRule>
    <cfRule type="expression" dxfId="1288" priority="362">
      <formula>$M27=#REF!</formula>
    </cfRule>
  </conditionalFormatting>
  <conditionalFormatting sqref="Z33">
    <cfRule type="expression" dxfId="1287" priority="363">
      <formula>$M33=#REF!</formula>
    </cfRule>
    <cfRule type="expression" dxfId="1286" priority="364">
      <formula>$M33=#REF!</formula>
    </cfRule>
    <cfRule type="expression" dxfId="1285" priority="365">
      <formula>$M33=#REF!</formula>
    </cfRule>
    <cfRule type="expression" dxfId="1284" priority="366">
      <formula>$M33=#REF!</formula>
    </cfRule>
  </conditionalFormatting>
  <conditionalFormatting sqref="AC27">
    <cfRule type="expression" dxfId="1283" priority="367">
      <formula>$M27=#REF!</formula>
    </cfRule>
    <cfRule type="expression" dxfId="1282" priority="368">
      <formula>$M27=#REF!</formula>
    </cfRule>
    <cfRule type="expression" dxfId="1281" priority="369">
      <formula>$M27=#REF!</formula>
    </cfRule>
    <cfRule type="expression" dxfId="1280" priority="370">
      <formula>$M27=#REF!</formula>
    </cfRule>
  </conditionalFormatting>
  <conditionalFormatting sqref="AC28">
    <cfRule type="expression" dxfId="1279" priority="371">
      <formula>$M28=#REF!</formula>
    </cfRule>
    <cfRule type="expression" dxfId="1278" priority="372">
      <formula>$M28=#REF!</formula>
    </cfRule>
    <cfRule type="expression" dxfId="1277" priority="373">
      <formula>$M28=#REF!</formula>
    </cfRule>
    <cfRule type="expression" dxfId="1276" priority="374">
      <formula>$M28=#REF!</formula>
    </cfRule>
  </conditionalFormatting>
  <conditionalFormatting sqref="AC29">
    <cfRule type="expression" dxfId="1275" priority="375">
      <formula>$M29=#REF!</formula>
    </cfRule>
    <cfRule type="expression" dxfId="1274" priority="376">
      <formula>$M29=#REF!</formula>
    </cfRule>
    <cfRule type="expression" dxfId="1273" priority="377">
      <formula>$M29=#REF!</formula>
    </cfRule>
    <cfRule type="expression" dxfId="1272" priority="378">
      <formula>$M29=#REF!</formula>
    </cfRule>
  </conditionalFormatting>
  <conditionalFormatting sqref="AC33">
    <cfRule type="expression" dxfId="1271" priority="379">
      <formula>$M33=#REF!</formula>
    </cfRule>
    <cfRule type="expression" dxfId="1270" priority="380">
      <formula>$M33=#REF!</formula>
    </cfRule>
    <cfRule type="expression" dxfId="1269" priority="381">
      <formula>$M33=#REF!</formula>
    </cfRule>
    <cfRule type="expression" dxfId="1268" priority="382">
      <formula>$M33=#REF!</formula>
    </cfRule>
  </conditionalFormatting>
  <conditionalFormatting sqref="Z28:Z29">
    <cfRule type="expression" dxfId="1267" priority="383">
      <formula>$M28=#REF!</formula>
    </cfRule>
    <cfRule type="expression" dxfId="1266" priority="384">
      <formula>$M28=#REF!</formula>
    </cfRule>
    <cfRule type="expression" dxfId="1265" priority="385">
      <formula>$M28=#REF!</formula>
    </cfRule>
    <cfRule type="expression" dxfId="1264" priority="386">
      <formula>$M28=#REF!</formula>
    </cfRule>
  </conditionalFormatting>
  <conditionalFormatting sqref="AD35">
    <cfRule type="expression" dxfId="1263" priority="387">
      <formula>$M35=#REF!</formula>
    </cfRule>
    <cfRule type="expression" dxfId="1262" priority="388">
      <formula>$M35=#REF!</formula>
    </cfRule>
    <cfRule type="expression" dxfId="1261" priority="389">
      <formula>$M35=#REF!</formula>
    </cfRule>
    <cfRule type="expression" dxfId="1260" priority="390">
      <formula>$M35=#REF!</formula>
    </cfRule>
  </conditionalFormatting>
  <conditionalFormatting sqref="Z34">
    <cfRule type="expression" dxfId="1259" priority="391">
      <formula>$M34=#REF!</formula>
    </cfRule>
    <cfRule type="expression" dxfId="1258" priority="392">
      <formula>$M34=#REF!</formula>
    </cfRule>
    <cfRule type="expression" dxfId="1257" priority="393">
      <formula>$M34=#REF!</formula>
    </cfRule>
    <cfRule type="expression" dxfId="1256" priority="394">
      <formula>$M34=#REF!</formula>
    </cfRule>
  </conditionalFormatting>
  <conditionalFormatting sqref="Z35">
    <cfRule type="expression" dxfId="1255" priority="395">
      <formula>$M35=#REF!</formula>
    </cfRule>
    <cfRule type="expression" dxfId="1254" priority="396">
      <formula>$M35=#REF!</formula>
    </cfRule>
    <cfRule type="expression" dxfId="1253" priority="397">
      <formula>$M35=#REF!</formula>
    </cfRule>
    <cfRule type="expression" dxfId="1252" priority="398">
      <formula>$M35=#REF!</formula>
    </cfRule>
  </conditionalFormatting>
  <conditionalFormatting sqref="AC34">
    <cfRule type="expression" dxfId="1251" priority="399">
      <formula>$M34=#REF!</formula>
    </cfRule>
    <cfRule type="expression" dxfId="1250" priority="400">
      <formula>$M34=#REF!</formula>
    </cfRule>
    <cfRule type="expression" dxfId="1249" priority="401">
      <formula>$M34=#REF!</formula>
    </cfRule>
    <cfRule type="expression" dxfId="1248" priority="402">
      <formula>$M34=#REF!</formula>
    </cfRule>
  </conditionalFormatting>
  <conditionalFormatting sqref="AC35">
    <cfRule type="expression" dxfId="1247" priority="403">
      <formula>$M35=#REF!</formula>
    </cfRule>
    <cfRule type="expression" dxfId="1246" priority="404">
      <formula>$M35=#REF!</formula>
    </cfRule>
    <cfRule type="expression" dxfId="1245" priority="405">
      <formula>$M35=#REF!</formula>
    </cfRule>
    <cfRule type="expression" dxfId="1244" priority="406">
      <formula>$M35=#REF!</formula>
    </cfRule>
  </conditionalFormatting>
  <conditionalFormatting sqref="AD37">
    <cfRule type="expression" dxfId="1243" priority="407">
      <formula>$M37=#REF!</formula>
    </cfRule>
    <cfRule type="expression" dxfId="1242" priority="408">
      <formula>$M37=#REF!</formula>
    </cfRule>
    <cfRule type="expression" dxfId="1241" priority="409">
      <formula>$M37=#REF!</formula>
    </cfRule>
    <cfRule type="expression" dxfId="1240" priority="410">
      <formula>$M37=#REF!</formula>
    </cfRule>
  </conditionalFormatting>
  <conditionalFormatting sqref="Z36">
    <cfRule type="expression" dxfId="1239" priority="411">
      <formula>$M36=#REF!</formula>
    </cfRule>
    <cfRule type="expression" dxfId="1238" priority="412">
      <formula>$M36=#REF!</formula>
    </cfRule>
    <cfRule type="expression" dxfId="1237" priority="413">
      <formula>$M36=#REF!</formula>
    </cfRule>
    <cfRule type="expression" dxfId="1236" priority="414">
      <formula>$M36=#REF!</formula>
    </cfRule>
  </conditionalFormatting>
  <conditionalFormatting sqref="Z37">
    <cfRule type="expression" dxfId="1235" priority="415">
      <formula>$M37=#REF!</formula>
    </cfRule>
    <cfRule type="expression" dxfId="1234" priority="416">
      <formula>$M37=#REF!</formula>
    </cfRule>
    <cfRule type="expression" dxfId="1233" priority="417">
      <formula>$M37=#REF!</formula>
    </cfRule>
    <cfRule type="expression" dxfId="1232" priority="418">
      <formula>$M37=#REF!</formula>
    </cfRule>
  </conditionalFormatting>
  <conditionalFormatting sqref="AC36">
    <cfRule type="expression" dxfId="1231" priority="419">
      <formula>$M36=#REF!</formula>
    </cfRule>
    <cfRule type="expression" dxfId="1230" priority="420">
      <formula>$M36=#REF!</formula>
    </cfRule>
    <cfRule type="expression" dxfId="1229" priority="421">
      <formula>$M36=#REF!</formula>
    </cfRule>
    <cfRule type="expression" dxfId="1228" priority="422">
      <formula>$M36=#REF!</formula>
    </cfRule>
  </conditionalFormatting>
  <conditionalFormatting sqref="AC37">
    <cfRule type="expression" dxfId="1227" priority="423">
      <formula>$M37=#REF!</formula>
    </cfRule>
    <cfRule type="expression" dxfId="1226" priority="424">
      <formula>$M37=#REF!</formula>
    </cfRule>
    <cfRule type="expression" dxfId="1225" priority="425">
      <formula>$M37=#REF!</formula>
    </cfRule>
    <cfRule type="expression" dxfId="1224" priority="426">
      <formula>$M37=#REF!</formula>
    </cfRule>
  </conditionalFormatting>
  <conditionalFormatting sqref="AD39">
    <cfRule type="expression" dxfId="1223" priority="427">
      <formula>$M39=#REF!</formula>
    </cfRule>
    <cfRule type="expression" dxfId="1222" priority="428">
      <formula>$M39=#REF!</formula>
    </cfRule>
    <cfRule type="expression" dxfId="1221" priority="429">
      <formula>$M39=#REF!</formula>
    </cfRule>
    <cfRule type="expression" dxfId="1220" priority="430">
      <formula>$M39=#REF!</formula>
    </cfRule>
  </conditionalFormatting>
  <conditionalFormatting sqref="Z38">
    <cfRule type="expression" dxfId="1219" priority="431">
      <formula>$M38=#REF!</formula>
    </cfRule>
    <cfRule type="expression" dxfId="1218" priority="432">
      <formula>$M38=#REF!</formula>
    </cfRule>
    <cfRule type="expression" dxfId="1217" priority="433">
      <formula>$M38=#REF!</formula>
    </cfRule>
    <cfRule type="expression" dxfId="1216" priority="434">
      <formula>$M38=#REF!</formula>
    </cfRule>
  </conditionalFormatting>
  <conditionalFormatting sqref="Z39">
    <cfRule type="expression" dxfId="1215" priority="435">
      <formula>$M39=#REF!</formula>
    </cfRule>
    <cfRule type="expression" dxfId="1214" priority="436">
      <formula>$M39=#REF!</formula>
    </cfRule>
    <cfRule type="expression" dxfId="1213" priority="437">
      <formula>$M39=#REF!</formula>
    </cfRule>
    <cfRule type="expression" dxfId="1212" priority="438">
      <formula>$M39=#REF!</formula>
    </cfRule>
  </conditionalFormatting>
  <conditionalFormatting sqref="AC38">
    <cfRule type="expression" dxfId="1211" priority="439">
      <formula>$M38=#REF!</formula>
    </cfRule>
    <cfRule type="expression" dxfId="1210" priority="440">
      <formula>$M38=#REF!</formula>
    </cfRule>
    <cfRule type="expression" dxfId="1209" priority="441">
      <formula>$M38=#REF!</formula>
    </cfRule>
    <cfRule type="expression" dxfId="1208" priority="442">
      <formula>$M38=#REF!</formula>
    </cfRule>
  </conditionalFormatting>
  <conditionalFormatting sqref="AC39">
    <cfRule type="expression" dxfId="1207" priority="443">
      <formula>$M39=#REF!</formula>
    </cfRule>
    <cfRule type="expression" dxfId="1206" priority="444">
      <formula>$M39=#REF!</formula>
    </cfRule>
    <cfRule type="expression" dxfId="1205" priority="445">
      <formula>$M39=#REF!</formula>
    </cfRule>
    <cfRule type="expression" dxfId="1204" priority="446">
      <formula>$M39=#REF!</formula>
    </cfRule>
  </conditionalFormatting>
  <conditionalFormatting sqref="AD41">
    <cfRule type="expression" dxfId="1203" priority="447">
      <formula>$M41=#REF!</formula>
    </cfRule>
    <cfRule type="expression" dxfId="1202" priority="448">
      <formula>$M41=#REF!</formula>
    </cfRule>
    <cfRule type="expression" dxfId="1201" priority="449">
      <formula>$M41=#REF!</formula>
    </cfRule>
    <cfRule type="expression" dxfId="1200" priority="450">
      <formula>$M41=#REF!</formula>
    </cfRule>
  </conditionalFormatting>
  <conditionalFormatting sqref="Z40">
    <cfRule type="expression" dxfId="1199" priority="451">
      <formula>$M40=#REF!</formula>
    </cfRule>
    <cfRule type="expression" dxfId="1198" priority="452">
      <formula>$M40=#REF!</formula>
    </cfRule>
    <cfRule type="expression" dxfId="1197" priority="453">
      <formula>$M40=#REF!</formula>
    </cfRule>
    <cfRule type="expression" dxfId="1196" priority="454">
      <formula>$M40=#REF!</formula>
    </cfRule>
  </conditionalFormatting>
  <conditionalFormatting sqref="Z41">
    <cfRule type="expression" dxfId="1195" priority="455">
      <formula>$M41=#REF!</formula>
    </cfRule>
    <cfRule type="expression" dxfId="1194" priority="456">
      <formula>$M41=#REF!</formula>
    </cfRule>
    <cfRule type="expression" dxfId="1193" priority="457">
      <formula>$M41=#REF!</formula>
    </cfRule>
    <cfRule type="expression" dxfId="1192" priority="458">
      <formula>$M41=#REF!</formula>
    </cfRule>
  </conditionalFormatting>
  <conditionalFormatting sqref="AC40">
    <cfRule type="expression" dxfId="1191" priority="459">
      <formula>$M40=#REF!</formula>
    </cfRule>
    <cfRule type="expression" dxfId="1190" priority="460">
      <formula>$M40=#REF!</formula>
    </cfRule>
    <cfRule type="expression" dxfId="1189" priority="461">
      <formula>$M40=#REF!</formula>
    </cfRule>
    <cfRule type="expression" dxfId="1188" priority="462">
      <formula>$M40=#REF!</formula>
    </cfRule>
  </conditionalFormatting>
  <conditionalFormatting sqref="AC41">
    <cfRule type="expression" dxfId="1187" priority="463">
      <formula>$M41=#REF!</formula>
    </cfRule>
    <cfRule type="expression" dxfId="1186" priority="464">
      <formula>$M41=#REF!</formula>
    </cfRule>
    <cfRule type="expression" dxfId="1185" priority="465">
      <formula>$M41=#REF!</formula>
    </cfRule>
    <cfRule type="expression" dxfId="1184" priority="466">
      <formula>$M41=#REF!</formula>
    </cfRule>
  </conditionalFormatting>
  <conditionalFormatting sqref="AD43">
    <cfRule type="expression" dxfId="1183" priority="467">
      <formula>$M43=#REF!</formula>
    </cfRule>
    <cfRule type="expression" dxfId="1182" priority="468">
      <formula>$M43=#REF!</formula>
    </cfRule>
    <cfRule type="expression" dxfId="1181" priority="469">
      <formula>$M43=#REF!</formula>
    </cfRule>
    <cfRule type="expression" dxfId="1180" priority="470">
      <formula>$M43=#REF!</formula>
    </cfRule>
  </conditionalFormatting>
  <conditionalFormatting sqref="Z42">
    <cfRule type="expression" dxfId="1179" priority="471">
      <formula>$M42=#REF!</formula>
    </cfRule>
    <cfRule type="expression" dxfId="1178" priority="472">
      <formula>$M42=#REF!</formula>
    </cfRule>
    <cfRule type="expression" dxfId="1177" priority="473">
      <formula>$M42=#REF!</formula>
    </cfRule>
    <cfRule type="expression" dxfId="1176" priority="474">
      <formula>$M42=#REF!</formula>
    </cfRule>
  </conditionalFormatting>
  <conditionalFormatting sqref="Z43">
    <cfRule type="expression" dxfId="1175" priority="475">
      <formula>$M43=#REF!</formula>
    </cfRule>
    <cfRule type="expression" dxfId="1174" priority="476">
      <formula>$M43=#REF!</formula>
    </cfRule>
    <cfRule type="expression" dxfId="1173" priority="477">
      <formula>$M43=#REF!</formula>
    </cfRule>
    <cfRule type="expression" dxfId="1172" priority="478">
      <formula>$M43=#REF!</formula>
    </cfRule>
  </conditionalFormatting>
  <conditionalFormatting sqref="AC42">
    <cfRule type="expression" dxfId="1171" priority="479">
      <formula>$M42=#REF!</formula>
    </cfRule>
    <cfRule type="expression" dxfId="1170" priority="480">
      <formula>$M42=#REF!</formula>
    </cfRule>
    <cfRule type="expression" dxfId="1169" priority="481">
      <formula>$M42=#REF!</formula>
    </cfRule>
    <cfRule type="expression" dxfId="1168" priority="482">
      <formula>$M42=#REF!</formula>
    </cfRule>
  </conditionalFormatting>
  <conditionalFormatting sqref="AC43">
    <cfRule type="expression" dxfId="1167" priority="483">
      <formula>$M43=#REF!</formula>
    </cfRule>
    <cfRule type="expression" dxfId="1166" priority="484">
      <formula>$M43=#REF!</formula>
    </cfRule>
    <cfRule type="expression" dxfId="1165" priority="485">
      <formula>$M43=#REF!</formula>
    </cfRule>
    <cfRule type="expression" dxfId="1164" priority="486">
      <formula>$M43=#REF!</formula>
    </cfRule>
  </conditionalFormatting>
  <conditionalFormatting sqref="AD45">
    <cfRule type="expression" dxfId="1163" priority="487">
      <formula>$M45=#REF!</formula>
    </cfRule>
    <cfRule type="expression" dxfId="1162" priority="488">
      <formula>$M45=#REF!</formula>
    </cfRule>
    <cfRule type="expression" dxfId="1161" priority="489">
      <formula>$M45=#REF!</formula>
    </cfRule>
    <cfRule type="expression" dxfId="1160" priority="490">
      <formula>$M45=#REF!</formula>
    </cfRule>
  </conditionalFormatting>
  <conditionalFormatting sqref="Z44">
    <cfRule type="expression" dxfId="1159" priority="491">
      <formula>$M44=#REF!</formula>
    </cfRule>
    <cfRule type="expression" dxfId="1158" priority="492">
      <formula>$M44=#REF!</formula>
    </cfRule>
    <cfRule type="expression" dxfId="1157" priority="493">
      <formula>$M44=#REF!</formula>
    </cfRule>
    <cfRule type="expression" dxfId="1156" priority="494">
      <formula>$M44=#REF!</formula>
    </cfRule>
  </conditionalFormatting>
  <conditionalFormatting sqref="Z45">
    <cfRule type="expression" dxfId="1155" priority="495">
      <formula>$M45=#REF!</formula>
    </cfRule>
    <cfRule type="expression" dxfId="1154" priority="496">
      <formula>$M45=#REF!</formula>
    </cfRule>
    <cfRule type="expression" dxfId="1153" priority="497">
      <formula>$M45=#REF!</formula>
    </cfRule>
    <cfRule type="expression" dxfId="1152" priority="498">
      <formula>$M45=#REF!</formula>
    </cfRule>
  </conditionalFormatting>
  <conditionalFormatting sqref="AC44">
    <cfRule type="expression" dxfId="1151" priority="499">
      <formula>$M44=#REF!</formula>
    </cfRule>
    <cfRule type="expression" dxfId="1150" priority="500">
      <formula>$M44=#REF!</formula>
    </cfRule>
    <cfRule type="expression" dxfId="1149" priority="501">
      <formula>$M44=#REF!</formula>
    </cfRule>
    <cfRule type="expression" dxfId="1148" priority="502">
      <formula>$M44=#REF!</formula>
    </cfRule>
  </conditionalFormatting>
  <conditionalFormatting sqref="AC45">
    <cfRule type="expression" dxfId="1147" priority="503">
      <formula>$M45=#REF!</formula>
    </cfRule>
    <cfRule type="expression" dxfId="1146" priority="504">
      <formula>$M45=#REF!</formula>
    </cfRule>
    <cfRule type="expression" dxfId="1145" priority="505">
      <formula>$M45=#REF!</formula>
    </cfRule>
    <cfRule type="expression" dxfId="1144" priority="506">
      <formula>$M45=#REF!</formula>
    </cfRule>
  </conditionalFormatting>
  <conditionalFormatting sqref="AD75">
    <cfRule type="expression" dxfId="1143" priority="507">
      <formula>$M75=#REF!</formula>
    </cfRule>
    <cfRule type="expression" dxfId="1142" priority="508">
      <formula>$M75=#REF!</formula>
    </cfRule>
    <cfRule type="expression" dxfId="1141" priority="509">
      <formula>$M75=#REF!</formula>
    </cfRule>
    <cfRule type="expression" dxfId="1140" priority="510">
      <formula>$M75=#REF!</formula>
    </cfRule>
  </conditionalFormatting>
  <conditionalFormatting sqref="AC75">
    <cfRule type="expression" dxfId="1139" priority="511">
      <formula>$M75=#REF!</formula>
    </cfRule>
    <cfRule type="expression" dxfId="1138" priority="512">
      <formula>$M75=#REF!</formula>
    </cfRule>
    <cfRule type="expression" dxfId="1137" priority="513">
      <formula>$M75=#REF!</formula>
    </cfRule>
    <cfRule type="expression" dxfId="1136" priority="514">
      <formula>$M75=#REF!</formula>
    </cfRule>
  </conditionalFormatting>
  <conditionalFormatting sqref="Z75">
    <cfRule type="expression" dxfId="1135" priority="515">
      <formula>$M75=#REF!</formula>
    </cfRule>
    <cfRule type="expression" dxfId="1134" priority="516">
      <formula>$M75=#REF!</formula>
    </cfRule>
    <cfRule type="expression" dxfId="1133" priority="517">
      <formula>$M75=#REF!</formula>
    </cfRule>
    <cfRule type="expression" dxfId="1132" priority="518">
      <formula>$M75=#REF!</formula>
    </cfRule>
  </conditionalFormatting>
  <conditionalFormatting sqref="AD74">
    <cfRule type="expression" dxfId="1131" priority="519">
      <formula>$M74=#REF!</formula>
    </cfRule>
    <cfRule type="expression" dxfId="1130" priority="520">
      <formula>$M74=#REF!</formula>
    </cfRule>
    <cfRule type="expression" dxfId="1129" priority="521">
      <formula>$M74=#REF!</formula>
    </cfRule>
    <cfRule type="expression" dxfId="1128" priority="522">
      <formula>$M74=#REF!</formula>
    </cfRule>
  </conditionalFormatting>
  <conditionalFormatting sqref="AC74">
    <cfRule type="expression" dxfId="1127" priority="523">
      <formula>$M74=#REF!</formula>
    </cfRule>
    <cfRule type="expression" dxfId="1126" priority="524">
      <formula>$M74=#REF!</formula>
    </cfRule>
    <cfRule type="expression" dxfId="1125" priority="525">
      <formula>$M74=#REF!</formula>
    </cfRule>
    <cfRule type="expression" dxfId="1124" priority="526">
      <formula>$M74=#REF!</formula>
    </cfRule>
  </conditionalFormatting>
  <conditionalFormatting sqref="Z74">
    <cfRule type="expression" dxfId="1123" priority="527">
      <formula>$M74=#REF!</formula>
    </cfRule>
    <cfRule type="expression" dxfId="1122" priority="528">
      <formula>$M74=#REF!</formula>
    </cfRule>
    <cfRule type="expression" dxfId="1121" priority="529">
      <formula>$M74=#REF!</formula>
    </cfRule>
    <cfRule type="expression" dxfId="1120" priority="530">
      <formula>$M74=#REF!</formula>
    </cfRule>
  </conditionalFormatting>
  <conditionalFormatting sqref="AD77">
    <cfRule type="expression" dxfId="1119" priority="531">
      <formula>$M77=#REF!</formula>
    </cfRule>
    <cfRule type="expression" dxfId="1118" priority="532">
      <formula>$M77=#REF!</formula>
    </cfRule>
    <cfRule type="expression" dxfId="1117" priority="533">
      <formula>$M77=#REF!</formula>
    </cfRule>
    <cfRule type="expression" dxfId="1116" priority="534">
      <formula>$M77=#REF!</formula>
    </cfRule>
  </conditionalFormatting>
  <conditionalFormatting sqref="AC77">
    <cfRule type="expression" dxfId="1115" priority="535">
      <formula>$M77=#REF!</formula>
    </cfRule>
    <cfRule type="expression" dxfId="1114" priority="536">
      <formula>$M77=#REF!</formula>
    </cfRule>
    <cfRule type="expression" dxfId="1113" priority="537">
      <formula>$M77=#REF!</formula>
    </cfRule>
    <cfRule type="expression" dxfId="1112" priority="538">
      <formula>$M77=#REF!</formula>
    </cfRule>
  </conditionalFormatting>
  <conditionalFormatting sqref="Q77">
    <cfRule type="cellIs" dxfId="1111" priority="539" operator="equal">
      <formula>"Mut+ext"</formula>
    </cfRule>
  </conditionalFormatting>
  <conditionalFormatting sqref="Z77">
    <cfRule type="expression" dxfId="1110" priority="540">
      <formula>$M77=#REF!</formula>
    </cfRule>
    <cfRule type="expression" dxfId="1109" priority="541">
      <formula>$M77=#REF!</formula>
    </cfRule>
    <cfRule type="expression" dxfId="1108" priority="542">
      <formula>$M77=#REF!</formula>
    </cfRule>
    <cfRule type="expression" dxfId="1107" priority="543">
      <formula>$M77=#REF!</formula>
    </cfRule>
  </conditionalFormatting>
  <conditionalFormatting sqref="AD76">
    <cfRule type="expression" dxfId="1106" priority="544">
      <formula>$M76=#REF!</formula>
    </cfRule>
    <cfRule type="expression" dxfId="1105" priority="545">
      <formula>$M76=#REF!</formula>
    </cfRule>
    <cfRule type="expression" dxfId="1104" priority="546">
      <formula>$M76=#REF!</formula>
    </cfRule>
    <cfRule type="expression" dxfId="1103" priority="547">
      <formula>$M76=#REF!</formula>
    </cfRule>
  </conditionalFormatting>
  <conditionalFormatting sqref="AC76">
    <cfRule type="expression" dxfId="1102" priority="548">
      <formula>$M76=#REF!</formula>
    </cfRule>
    <cfRule type="expression" dxfId="1101" priority="549">
      <formula>$M76=#REF!</formula>
    </cfRule>
    <cfRule type="expression" dxfId="1100" priority="550">
      <formula>$M76=#REF!</formula>
    </cfRule>
    <cfRule type="expression" dxfId="1099" priority="551">
      <formula>$M76=#REF!</formula>
    </cfRule>
  </conditionalFormatting>
  <conditionalFormatting sqref="Z76">
    <cfRule type="expression" dxfId="1098" priority="552">
      <formula>$M76=#REF!</formula>
    </cfRule>
    <cfRule type="expression" dxfId="1097" priority="553">
      <formula>$M76=#REF!</formula>
    </cfRule>
    <cfRule type="expression" dxfId="1096" priority="554">
      <formula>$M76=#REF!</formula>
    </cfRule>
    <cfRule type="expression" dxfId="1095" priority="555">
      <formula>$M76=#REF!</formula>
    </cfRule>
  </conditionalFormatting>
  <conditionalFormatting sqref="AD50:AD53">
    <cfRule type="expression" dxfId="1094" priority="560">
      <formula>$M50=#REF!</formula>
    </cfRule>
    <cfRule type="expression" dxfId="1093" priority="561">
      <formula>$M50=#REF!</formula>
    </cfRule>
    <cfRule type="expression" dxfId="1092" priority="562">
      <formula>$M50=#REF!</formula>
    </cfRule>
    <cfRule type="expression" dxfId="1091" priority="563">
      <formula>$M50=#REF!</formula>
    </cfRule>
  </conditionalFormatting>
  <conditionalFormatting sqref="AC50:AC53">
    <cfRule type="expression" dxfId="1090" priority="564">
      <formula>$M50=#REF!</formula>
    </cfRule>
    <cfRule type="expression" dxfId="1089" priority="565">
      <formula>$M50=#REF!</formula>
    </cfRule>
    <cfRule type="expression" dxfId="1088" priority="566">
      <formula>$M50=#REF!</formula>
    </cfRule>
    <cfRule type="expression" dxfId="1087" priority="567">
      <formula>$M50=#REF!</formula>
    </cfRule>
  </conditionalFormatting>
  <conditionalFormatting sqref="Z50:Z53">
    <cfRule type="expression" dxfId="1086" priority="568">
      <formula>$M50=#REF!</formula>
    </cfRule>
    <cfRule type="expression" dxfId="1085" priority="569">
      <formula>$M50=#REF!</formula>
    </cfRule>
    <cfRule type="expression" dxfId="1084" priority="570">
      <formula>$M50=#REF!</formula>
    </cfRule>
    <cfRule type="expression" dxfId="1083" priority="571">
      <formula>$M50=#REF!</formula>
    </cfRule>
  </conditionalFormatting>
  <conditionalFormatting sqref="AD23">
    <cfRule type="expression" dxfId="1082" priority="37">
      <formula>$M23=#REF!</formula>
    </cfRule>
    <cfRule type="expression" dxfId="1081" priority="38">
      <formula>$M23=#REF!</formula>
    </cfRule>
    <cfRule type="expression" dxfId="1080" priority="39">
      <formula>$M23=#REF!</formula>
    </cfRule>
    <cfRule type="expression" dxfId="1079" priority="40">
      <formula>$M23=#REF!</formula>
    </cfRule>
  </conditionalFormatting>
  <conditionalFormatting sqref="AC23">
    <cfRule type="expression" dxfId="1078" priority="41">
      <formula>$M23=#REF!</formula>
    </cfRule>
    <cfRule type="expression" dxfId="1077" priority="42">
      <formula>$M23=#REF!</formula>
    </cfRule>
    <cfRule type="expression" dxfId="1076" priority="43">
      <formula>$M23=#REF!</formula>
    </cfRule>
    <cfRule type="expression" dxfId="1075" priority="44">
      <formula>$M23=#REF!</formula>
    </cfRule>
  </conditionalFormatting>
  <conditionalFormatting sqref="Z23">
    <cfRule type="expression" dxfId="1074" priority="45">
      <formula>$M23=#REF!</formula>
    </cfRule>
    <cfRule type="expression" dxfId="1073" priority="46">
      <formula>$M23=#REF!</formula>
    </cfRule>
    <cfRule type="expression" dxfId="1072" priority="47">
      <formula>$M23=#REF!</formula>
    </cfRule>
    <cfRule type="expression" dxfId="1071" priority="48">
      <formula>$M23=#REF!</formula>
    </cfRule>
  </conditionalFormatting>
  <conditionalFormatting sqref="AD30">
    <cfRule type="expression" dxfId="1070" priority="25">
      <formula>$M30=#REF!</formula>
    </cfRule>
    <cfRule type="expression" dxfId="1069" priority="26">
      <formula>$M30=#REF!</formula>
    </cfRule>
    <cfRule type="expression" dxfId="1068" priority="27">
      <formula>$M30=#REF!</formula>
    </cfRule>
    <cfRule type="expression" dxfId="1067" priority="28">
      <formula>$M30=#REF!</formula>
    </cfRule>
  </conditionalFormatting>
  <conditionalFormatting sqref="AC30">
    <cfRule type="expression" dxfId="1066" priority="29">
      <formula>$M30=#REF!</formula>
    </cfRule>
    <cfRule type="expression" dxfId="1065" priority="30">
      <formula>$M30=#REF!</formula>
    </cfRule>
    <cfRule type="expression" dxfId="1064" priority="31">
      <formula>$M30=#REF!</formula>
    </cfRule>
    <cfRule type="expression" dxfId="1063" priority="32">
      <formula>$M30=#REF!</formula>
    </cfRule>
  </conditionalFormatting>
  <conditionalFormatting sqref="Z30">
    <cfRule type="expression" dxfId="1062" priority="33">
      <formula>$M30=#REF!</formula>
    </cfRule>
    <cfRule type="expression" dxfId="1061" priority="34">
      <formula>$M30=#REF!</formula>
    </cfRule>
    <cfRule type="expression" dxfId="1060" priority="35">
      <formula>$M30=#REF!</formula>
    </cfRule>
    <cfRule type="expression" dxfId="1059" priority="36">
      <formula>$M30=#REF!</formula>
    </cfRule>
  </conditionalFormatting>
  <conditionalFormatting sqref="AD57">
    <cfRule type="expression" dxfId="1058" priority="13">
      <formula>$M57=#REF!</formula>
    </cfRule>
    <cfRule type="expression" dxfId="1057" priority="14">
      <formula>$M57=#REF!</formula>
    </cfRule>
    <cfRule type="expression" dxfId="1056" priority="15">
      <formula>$M57=#REF!</formula>
    </cfRule>
    <cfRule type="expression" dxfId="1055" priority="16">
      <formula>$M57=#REF!</formula>
    </cfRule>
  </conditionalFormatting>
  <conditionalFormatting sqref="AC57">
    <cfRule type="expression" dxfId="1054" priority="17">
      <formula>$M57=#REF!</formula>
    </cfRule>
    <cfRule type="expression" dxfId="1053" priority="18">
      <formula>$M57=#REF!</formula>
    </cfRule>
    <cfRule type="expression" dxfId="1052" priority="19">
      <formula>$M57=#REF!</formula>
    </cfRule>
    <cfRule type="expression" dxfId="1051" priority="20">
      <formula>$M57=#REF!</formula>
    </cfRule>
  </conditionalFormatting>
  <conditionalFormatting sqref="Z57">
    <cfRule type="expression" dxfId="1050" priority="21">
      <formula>$M57=#REF!</formula>
    </cfRule>
    <cfRule type="expression" dxfId="1049" priority="22">
      <formula>$M57=#REF!</formula>
    </cfRule>
    <cfRule type="expression" dxfId="1048" priority="23">
      <formula>$M57=#REF!</formula>
    </cfRule>
    <cfRule type="expression" dxfId="1047" priority="24">
      <formula>$M57=#REF!</formula>
    </cfRule>
  </conditionalFormatting>
  <conditionalFormatting sqref="AD58">
    <cfRule type="expression" dxfId="1046" priority="1">
      <formula>$M58=#REF!</formula>
    </cfRule>
    <cfRule type="expression" dxfId="1045" priority="2">
      <formula>$M58=#REF!</formula>
    </cfRule>
    <cfRule type="expression" dxfId="1044" priority="3">
      <formula>$M58=#REF!</formula>
    </cfRule>
    <cfRule type="expression" dxfId="1043" priority="4">
      <formula>$M58=#REF!</formula>
    </cfRule>
  </conditionalFormatting>
  <conditionalFormatting sqref="AC58">
    <cfRule type="expression" dxfId="1042" priority="5">
      <formula>$M58=#REF!</formula>
    </cfRule>
    <cfRule type="expression" dxfId="1041" priority="6">
      <formula>$M58=#REF!</formula>
    </cfRule>
    <cfRule type="expression" dxfId="1040" priority="7">
      <formula>$M58=#REF!</formula>
    </cfRule>
    <cfRule type="expression" dxfId="1039" priority="8">
      <formula>$M58=#REF!</formula>
    </cfRule>
  </conditionalFormatting>
  <conditionalFormatting sqref="Z58">
    <cfRule type="expression" dxfId="1038" priority="9">
      <formula>$M58=#REF!</formula>
    </cfRule>
    <cfRule type="expression" dxfId="1037" priority="10">
      <formula>$M58=#REF!</formula>
    </cfRule>
    <cfRule type="expression" dxfId="1036" priority="11">
      <formula>$M58=#REF!</formula>
    </cfRule>
    <cfRule type="expression" dxfId="1035" priority="12">
      <formula>$M58=#REF!</formula>
    </cfRule>
  </conditionalFormatting>
  <dataValidations count="9">
    <dataValidation type="list" allowBlank="1" showInputMessage="1" showErrorMessage="1" sqref="M59:M60 M63 M65 M67 M69 M71 M73 M75 M77 M55 M45 M43 M41 M39 M37 M35 M20 M15">
      <formula1>$B$9:$B$13</formula1>
      <formula2>0</formula2>
    </dataValidation>
    <dataValidation type="list" allowBlank="1" showInputMessage="1" showErrorMessage="1" sqref="Q61:Q62 Q64 Q66 Q68 Q70 Q72 Q74 Q76 Q56:Q59 Q27:Q32 Q47:Q54 Q44 Q42 Q40 Q38 Q36 Q34 Q21:Q25 Q16:Q19 Q12:Q14">
      <formula1>"Non,Mut,Mut+ext"</formula1>
      <formula2>0</formula2>
    </dataValidation>
    <dataValidation type="list" allowBlank="1" showInputMessage="1" showErrorMessage="1" sqref="F61:F62 F64 F66 F68 F70 F72 F74 F76 F56:F59 F27:F32 F47:F54 F44 F42 F40 F38 F36 F34 F21:F25 F16:F19 F12:F14">
      <formula1>"Obligatoire,Optionnelle,Facultative"</formula1>
      <formula2>0</formula2>
    </dataValidation>
    <dataValidation type="list" allowBlank="1" showInputMessage="1" showErrorMessage="1" sqref="L69:L77 L57:L67 L29:L30 L51:L55 L39:L45 L37 L35 L32 L12:L20">
      <formula1>"1,2,3,4"</formula1>
      <formula2>0</formula2>
    </dataValidation>
    <dataValidation type="list" allowBlank="1" showInputMessage="1" showErrorMessage="1" sqref="S64">
      <formula1>"Oui,Non"</formula1>
      <formula2>0</formula2>
    </dataValidation>
    <dataValidation type="list" allowBlank="1" showInputMessage="1" showErrorMessage="1" sqref="K29:K30 K51:K55 K39:K45 K37 K35 K32 K57:K77 K12:K20">
      <formula1>"Obligatoire,Option"</formula1>
      <formula2>0</formula2>
    </dataValidation>
    <dataValidation type="list" allowBlank="1" showInputMessage="1" showErrorMessage="1" sqref="B3">
      <formula1>"M1,M2"</formula1>
      <formula2>0</formula2>
    </dataValidation>
    <dataValidation type="list" allowBlank="1" showInputMessage="1" showErrorMessage="1" sqref="B5">
      <formula1>"P1,P2,P3,P4,P5,P6,P7,P8,P9,P10"</formula1>
      <formula2>0</formula2>
    </dataValidation>
    <dataValidation type="list" allowBlank="1" showInputMessage="1" showErrorMessage="1" sqref="I6:K6">
      <formula1>"FI,Alternance,FC,Mixte"</formula1>
      <formula2>0</formula2>
    </dataValidation>
  </dataValidations>
  <pageMargins left="0.7" right="0.7" top="0.75" bottom="0.75" header="0.51180555555555496" footer="0.51180555555555496"/>
  <pageSetup paperSize="9" scale="16" firstPageNumber="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80"/>
  <sheetViews>
    <sheetView zoomScale="85" zoomScaleNormal="85" workbookViewId="0">
      <selection activeCell="P13" sqref="P13"/>
    </sheetView>
  </sheetViews>
  <sheetFormatPr baseColWidth="10" defaultColWidth="9.109375" defaultRowHeight="15.6" outlineLevelCol="1" x14ac:dyDescent="0.25"/>
  <cols>
    <col min="1" max="1" width="5.109375" style="37" customWidth="1"/>
    <col min="2" max="3" width="8.5546875" style="37"/>
    <col min="4" max="4" width="20.44140625" style="37" customWidth="1"/>
    <col min="5" max="5" width="8.5546875" style="37"/>
    <col min="6" max="6" width="14.33203125" style="37"/>
    <col min="7" max="7" width="8.5546875" style="37"/>
    <col min="8" max="8" width="28.6640625" style="37"/>
    <col min="9" max="9" width="40.44140625" style="1" customWidth="1"/>
    <col min="10" max="10" width="11.5546875" style="1"/>
    <col min="11" max="11" width="12.88671875" style="1"/>
    <col min="12" max="12" width="9.109375" style="1"/>
    <col min="13" max="13" width="12.109375" style="1" customWidth="1"/>
    <col min="14" max="14" width="11.44140625" style="224"/>
    <col min="15" max="16" width="11.109375" style="1"/>
    <col min="17" max="17" width="11.109375" style="224"/>
    <col min="18" max="18" width="12.5546875" style="1"/>
    <col min="19" max="19" width="12.109375" style="1"/>
    <col min="20" max="20" width="5" style="1"/>
    <col min="21" max="21" width="11.44140625" style="38"/>
    <col min="22" max="22" width="21.33203125" style="1" customWidth="1"/>
    <col min="23" max="27" width="12.109375" style="1"/>
    <col min="28" max="28" width="33.5546875" style="1"/>
    <col min="29" max="29" width="23.33203125" style="1" customWidth="1"/>
    <col min="30" max="30" width="24.6640625" style="1" customWidth="1"/>
    <col min="31" max="31" width="10.5546875" style="1" hidden="1" customWidth="1" outlineLevel="1"/>
    <col min="32" max="32" width="6.44140625" style="1" hidden="1" customWidth="1" outlineLevel="1"/>
    <col min="33" max="33" width="5.6640625" style="1" hidden="1" customWidth="1" outlineLevel="1"/>
    <col min="34" max="34" width="6.109375" style="1" hidden="1" customWidth="1" outlineLevel="1"/>
    <col min="35" max="35" width="11.33203125" style="1" collapsed="1"/>
    <col min="36" max="1025" width="11.33203125" style="1"/>
  </cols>
  <sheetData>
    <row r="1" spans="1:34" s="1" customFormat="1" ht="6" customHeight="1" x14ac:dyDescent="0.25">
      <c r="A1"/>
      <c r="B1"/>
      <c r="C1"/>
      <c r="D1"/>
      <c r="E1"/>
      <c r="F1"/>
      <c r="G1"/>
      <c r="H1"/>
      <c r="I1" s="37"/>
      <c r="J1" s="37"/>
      <c r="K1" s="37"/>
      <c r="L1" s="37"/>
      <c r="M1" s="37"/>
      <c r="N1" s="222"/>
      <c r="O1" s="37"/>
      <c r="P1" s="37"/>
      <c r="Q1" s="222"/>
      <c r="R1" s="37"/>
      <c r="S1"/>
      <c r="T1"/>
      <c r="V1" s="38"/>
      <c r="W1"/>
      <c r="X1"/>
      <c r="Y1"/>
      <c r="Z1"/>
      <c r="AA1"/>
      <c r="AB1"/>
      <c r="AC1"/>
      <c r="AD1"/>
      <c r="AE1"/>
      <c r="AF1"/>
      <c r="AG1"/>
      <c r="AH1"/>
    </row>
    <row r="2" spans="1:34" s="1" customFormat="1" ht="18" customHeight="1" x14ac:dyDescent="0.25">
      <c r="A2"/>
      <c r="B2"/>
      <c r="C2"/>
      <c r="D2"/>
      <c r="E2"/>
      <c r="F2"/>
      <c r="G2" s="8"/>
      <c r="H2" s="39"/>
      <c r="I2" s="37"/>
      <c r="J2" s="37"/>
      <c r="K2" s="37"/>
      <c r="L2" s="37"/>
      <c r="M2"/>
      <c r="N2"/>
      <c r="O2"/>
      <c r="P2"/>
      <c r="Q2"/>
      <c r="R2"/>
      <c r="S2"/>
      <c r="T2"/>
      <c r="V2"/>
      <c r="W2" s="27" t="s">
        <v>23</v>
      </c>
      <c r="X2" s="27" t="s">
        <v>24</v>
      </c>
      <c r="Y2"/>
      <c r="Z2"/>
      <c r="AA2"/>
      <c r="AB2"/>
      <c r="AC2"/>
      <c r="AD2"/>
      <c r="AE2" s="686" t="s">
        <v>9</v>
      </c>
      <c r="AF2" s="686"/>
      <c r="AG2" s="686" t="s">
        <v>10</v>
      </c>
      <c r="AH2" s="686"/>
    </row>
    <row r="3" spans="1:34" ht="18" customHeight="1" x14ac:dyDescent="0.25">
      <c r="A3"/>
      <c r="B3" s="675" t="s">
        <v>10</v>
      </c>
      <c r="C3" s="675"/>
      <c r="D3"/>
      <c r="E3"/>
      <c r="F3"/>
      <c r="G3" s="40"/>
      <c r="H3" s="41" t="s">
        <v>25</v>
      </c>
      <c r="I3" s="676" t="s">
        <v>26</v>
      </c>
      <c r="J3" s="676"/>
      <c r="K3" s="676"/>
      <c r="L3"/>
      <c r="M3"/>
      <c r="N3"/>
      <c r="O3"/>
      <c r="P3"/>
      <c r="Q3"/>
      <c r="R3"/>
      <c r="S3"/>
      <c r="T3"/>
      <c r="U3" s="677" t="str">
        <f>Paramétrage!I6</f>
        <v>M - Mention</v>
      </c>
      <c r="V3" s="677"/>
      <c r="W3" s="27">
        <f>ROUND(SUMIFS($U$12:$U$78,$H$12:$H$78,$U3,$Q$12:$Q$78,"&lt;&gt;Mut+ext"),0)</f>
        <v>20</v>
      </c>
      <c r="X3" s="27">
        <f ca="1">SUMIF($H$12:$H$98,$U3,$Y$12:$Y$73)</f>
        <v>353</v>
      </c>
      <c r="Y3"/>
      <c r="Z3"/>
      <c r="AA3"/>
      <c r="AB3"/>
      <c r="AC3"/>
      <c r="AD3"/>
      <c r="AE3" s="686">
        <f>IF($B$3="M2",0,I7)</f>
        <v>0</v>
      </c>
      <c r="AF3" s="686"/>
      <c r="AG3" s="686">
        <f>IF($B$3="M1",0,I7)</f>
        <v>30</v>
      </c>
      <c r="AH3" s="686"/>
    </row>
    <row r="4" spans="1:34" ht="18" customHeight="1" x14ac:dyDescent="0.25">
      <c r="A4"/>
      <c r="B4" s="675"/>
      <c r="C4" s="675"/>
      <c r="D4"/>
      <c r="E4"/>
      <c r="F4"/>
      <c r="G4" s="40"/>
      <c r="H4" s="44" t="s">
        <v>27</v>
      </c>
      <c r="I4" s="676" t="str">
        <f>Synthèse!B3</f>
        <v>MASTER COMMUNICATION DES ORGANISATIONS</v>
      </c>
      <c r="J4" s="676"/>
      <c r="K4" s="676"/>
      <c r="L4"/>
      <c r="M4"/>
      <c r="N4"/>
      <c r="O4"/>
      <c r="P4"/>
      <c r="Q4"/>
      <c r="R4"/>
      <c r="S4"/>
      <c r="T4"/>
      <c r="U4" s="677" t="str">
        <f>Paramétrage!I7</f>
        <v>TR - Transversale</v>
      </c>
      <c r="V4" s="677"/>
      <c r="W4" s="27">
        <f>ROUND(SUMIFS($U$12:$U$78,$H$12:$H$78,$U4,$Q$12:$Q$78,"&lt;&gt;Mut+ext"),0)</f>
        <v>0</v>
      </c>
      <c r="X4" s="27">
        <f ca="1">SUMIF($H$12:$H$98,$U4,$Y$12:$Y$73)</f>
        <v>0</v>
      </c>
      <c r="Y4"/>
      <c r="Z4"/>
      <c r="AA4"/>
      <c r="AB4"/>
      <c r="AC4"/>
      <c r="AD4"/>
      <c r="AE4" s="27">
        <f t="shared" ref="AE4:AF8" si="0">IF($B$3="M2",0,W3)</f>
        <v>0</v>
      </c>
      <c r="AF4" s="27">
        <f t="shared" si="0"/>
        <v>0</v>
      </c>
      <c r="AG4" s="27">
        <f t="shared" ref="AG4:AH8" si="1">IF($B$3="M1",0,W3)</f>
        <v>20</v>
      </c>
      <c r="AH4" s="27">
        <f t="shared" ca="1" si="1"/>
        <v>353</v>
      </c>
    </row>
    <row r="5" spans="1:34" ht="18" customHeight="1" x14ac:dyDescent="0.25">
      <c r="A5" s="45"/>
      <c r="B5" s="675" t="s">
        <v>28</v>
      </c>
      <c r="C5" s="675"/>
      <c r="D5"/>
      <c r="E5"/>
      <c r="F5"/>
      <c r="G5" s="46"/>
      <c r="H5" s="41" t="s">
        <v>29</v>
      </c>
      <c r="I5" s="676" t="s">
        <v>169</v>
      </c>
      <c r="J5" s="676"/>
      <c r="K5" s="676"/>
      <c r="L5"/>
      <c r="M5"/>
      <c r="N5"/>
      <c r="O5"/>
      <c r="P5"/>
      <c r="Q5"/>
      <c r="R5"/>
      <c r="S5"/>
      <c r="T5"/>
      <c r="U5" s="677" t="str">
        <f>Paramétrage!I8</f>
        <v>RFC - Recettes de FC</v>
      </c>
      <c r="V5" s="677"/>
      <c r="W5" s="27">
        <f>ROUND(SUMIFS($U$12:$U$78,$H$12:$H$78,$U5,$Q$12:$Q$78,"&lt;&gt;Mut+ext"),0)</f>
        <v>0</v>
      </c>
      <c r="X5" s="27">
        <f ca="1">SUMIF($H$12:$H$98,$U5,$Y$12:$Y$73)</f>
        <v>0</v>
      </c>
      <c r="Y5"/>
      <c r="Z5"/>
      <c r="AA5"/>
      <c r="AB5"/>
      <c r="AC5"/>
      <c r="AD5"/>
      <c r="AE5" s="27">
        <f t="shared" si="0"/>
        <v>0</v>
      </c>
      <c r="AF5" s="27">
        <f t="shared" si="0"/>
        <v>0</v>
      </c>
      <c r="AG5" s="27">
        <f t="shared" si="1"/>
        <v>0</v>
      </c>
      <c r="AH5" s="27">
        <f t="shared" ca="1" si="1"/>
        <v>0</v>
      </c>
    </row>
    <row r="6" spans="1:34" ht="18" customHeight="1" x14ac:dyDescent="0.25">
      <c r="A6" s="45"/>
      <c r="B6" s="675"/>
      <c r="C6" s="675"/>
      <c r="D6"/>
      <c r="E6"/>
      <c r="F6"/>
      <c r="G6"/>
      <c r="H6" s="41" t="s">
        <v>31</v>
      </c>
      <c r="I6" s="676" t="s">
        <v>32</v>
      </c>
      <c r="J6" s="676"/>
      <c r="K6" s="676"/>
      <c r="L6"/>
      <c r="M6"/>
      <c r="N6"/>
      <c r="O6"/>
      <c r="P6"/>
      <c r="Q6"/>
      <c r="R6"/>
      <c r="S6"/>
      <c r="T6"/>
      <c r="U6" s="677" t="str">
        <f>Paramétrage!I9</f>
        <v>RA - Recettes d'apprentissage</v>
      </c>
      <c r="V6" s="677"/>
      <c r="W6" s="27">
        <f>ROUND(SUMIFS($U$12:$U$78,$H$12:$H$78,$U6,$Q$12:$Q$78,"&lt;&gt;Mut+ext"),0)</f>
        <v>0</v>
      </c>
      <c r="X6" s="27">
        <f ca="1">SUMIF($H$12:$H$98,$U6,$Y$12:$Y$73)</f>
        <v>0</v>
      </c>
      <c r="Y6"/>
      <c r="Z6"/>
      <c r="AA6"/>
      <c r="AB6"/>
      <c r="AC6"/>
      <c r="AD6"/>
      <c r="AE6" s="27">
        <f t="shared" si="0"/>
        <v>0</v>
      </c>
      <c r="AF6" s="27">
        <f t="shared" si="0"/>
        <v>0</v>
      </c>
      <c r="AG6" s="27">
        <f t="shared" si="1"/>
        <v>0</v>
      </c>
      <c r="AH6" s="27">
        <f t="shared" ca="1" si="1"/>
        <v>0</v>
      </c>
    </row>
    <row r="7" spans="1:34" ht="18" customHeight="1" x14ac:dyDescent="0.25">
      <c r="A7" s="45"/>
      <c r="B7" s="45"/>
      <c r="C7" s="45"/>
      <c r="D7"/>
      <c r="E7" s="46"/>
      <c r="F7" s="46"/>
      <c r="G7" s="46"/>
      <c r="H7" s="47" t="s">
        <v>33</v>
      </c>
      <c r="I7" s="676">
        <v>30</v>
      </c>
      <c r="J7" s="676"/>
      <c r="K7" s="676"/>
      <c r="L7"/>
      <c r="M7"/>
      <c r="N7" s="223"/>
      <c r="O7"/>
      <c r="P7"/>
      <c r="Q7" s="223"/>
      <c r="R7"/>
      <c r="S7"/>
      <c r="T7"/>
      <c r="U7" s="677" t="str">
        <f>Paramétrage!I10</f>
        <v>RP - Recettes propres autres</v>
      </c>
      <c r="V7" s="677"/>
      <c r="W7" s="27">
        <f>ROUND(SUMIFS($U$12:$U$78,$H$12:$H$78,$U7,$Q$12:$Q$78,"&lt;&gt;Mut+ext"),0)</f>
        <v>0</v>
      </c>
      <c r="X7" s="27">
        <f ca="1">SUMIF($H$12:$H$98,$U7,$Y$12:$Y$73)</f>
        <v>0</v>
      </c>
      <c r="Y7"/>
      <c r="Z7"/>
      <c r="AA7"/>
      <c r="AB7"/>
      <c r="AC7"/>
      <c r="AD7"/>
      <c r="AE7" s="27">
        <f t="shared" si="0"/>
        <v>0</v>
      </c>
      <c r="AF7" s="27">
        <f t="shared" si="0"/>
        <v>0</v>
      </c>
      <c r="AG7" s="27">
        <f t="shared" si="1"/>
        <v>0</v>
      </c>
      <c r="AH7" s="27">
        <f t="shared" ca="1" si="1"/>
        <v>0</v>
      </c>
    </row>
    <row r="8" spans="1:34" s="1" customFormat="1" ht="18" customHeight="1" x14ac:dyDescent="0.25">
      <c r="A8" s="48"/>
      <c r="B8" s="48"/>
      <c r="C8" s="48"/>
      <c r="D8" s="46"/>
      <c r="E8" s="46"/>
      <c r="F8" s="46"/>
      <c r="G8" s="46"/>
      <c r="I8"/>
      <c r="J8"/>
      <c r="K8"/>
      <c r="L8"/>
      <c r="M8"/>
      <c r="N8" s="223"/>
      <c r="O8"/>
      <c r="P8"/>
      <c r="Q8" s="223"/>
      <c r="R8"/>
      <c r="S8"/>
      <c r="T8"/>
      <c r="V8"/>
      <c r="W8"/>
      <c r="X8"/>
      <c r="Y8"/>
      <c r="Z8"/>
      <c r="AA8"/>
      <c r="AB8"/>
      <c r="AC8"/>
      <c r="AD8"/>
      <c r="AE8" s="27">
        <f t="shared" si="0"/>
        <v>0</v>
      </c>
      <c r="AF8" s="27">
        <f t="shared" si="0"/>
        <v>0</v>
      </c>
      <c r="AG8" s="27">
        <f t="shared" si="1"/>
        <v>0</v>
      </c>
      <c r="AH8" s="27">
        <f t="shared" ca="1" si="1"/>
        <v>0</v>
      </c>
    </row>
    <row r="9" spans="1:34" s="1" customFormat="1" ht="6.6" customHeight="1" x14ac:dyDescent="0.25">
      <c r="A9"/>
      <c r="B9" s="37"/>
      <c r="C9" s="37"/>
      <c r="I9"/>
      <c r="J9"/>
      <c r="K9"/>
      <c r="L9"/>
      <c r="M9"/>
      <c r="N9" s="223"/>
      <c r="O9"/>
      <c r="P9"/>
      <c r="Q9" s="223"/>
      <c r="R9"/>
      <c r="S9"/>
      <c r="T9"/>
      <c r="V9"/>
      <c r="W9"/>
      <c r="X9"/>
      <c r="Y9"/>
      <c r="Z9"/>
      <c r="AA9"/>
      <c r="AB9"/>
      <c r="AC9"/>
      <c r="AD9"/>
      <c r="AE9"/>
      <c r="AF9"/>
    </row>
    <row r="10" spans="1:34" ht="68.400000000000006" customHeight="1" x14ac:dyDescent="0.25">
      <c r="A10" s="563"/>
      <c r="B10" s="709" t="s">
        <v>34</v>
      </c>
      <c r="C10" s="709"/>
      <c r="D10" s="709"/>
      <c r="E10" s="709"/>
      <c r="F10" s="709"/>
      <c r="G10" s="710" t="s">
        <v>35</v>
      </c>
      <c r="H10" s="710" t="s">
        <v>36</v>
      </c>
      <c r="I10" s="711" t="s">
        <v>37</v>
      </c>
      <c r="J10" s="695" t="s">
        <v>38</v>
      </c>
      <c r="K10" s="695" t="s">
        <v>39</v>
      </c>
      <c r="L10" s="711" t="s">
        <v>40</v>
      </c>
      <c r="M10" s="710" t="s">
        <v>41</v>
      </c>
      <c r="N10" s="708" t="s">
        <v>42</v>
      </c>
      <c r="O10" s="695" t="s">
        <v>43</v>
      </c>
      <c r="P10" s="702" t="s">
        <v>44</v>
      </c>
      <c r="Q10" s="705" t="s">
        <v>45</v>
      </c>
      <c r="R10" s="706" t="s">
        <v>46</v>
      </c>
      <c r="S10" s="706"/>
      <c r="T10" s="706"/>
      <c r="U10" s="695" t="s">
        <v>47</v>
      </c>
      <c r="V10" s="51" t="s">
        <v>48</v>
      </c>
      <c r="W10" s="231" t="s">
        <v>49</v>
      </c>
      <c r="X10" s="231" t="s">
        <v>50</v>
      </c>
      <c r="Y10" s="235" t="s">
        <v>51</v>
      </c>
      <c r="Z10" s="707" t="s">
        <v>52</v>
      </c>
      <c r="AA10" s="707"/>
      <c r="AB10" s="707"/>
      <c r="AC10" s="708" t="s">
        <v>53</v>
      </c>
      <c r="AD10" s="712" t="s">
        <v>54</v>
      </c>
      <c r="AE10" s="713" t="s">
        <v>55</v>
      </c>
      <c r="AF10" s="714" t="s">
        <v>56</v>
      </c>
    </row>
    <row r="11" spans="1:34" ht="32.25" customHeight="1" thickBot="1" x14ac:dyDescent="0.3">
      <c r="A11" s="563"/>
      <c r="B11" s="238" t="s">
        <v>57</v>
      </c>
      <c r="C11" s="715" t="s">
        <v>58</v>
      </c>
      <c r="D11" s="715"/>
      <c r="E11" s="239" t="s">
        <v>59</v>
      </c>
      <c r="F11" s="239" t="s">
        <v>60</v>
      </c>
      <c r="G11" s="710"/>
      <c r="H11" s="710"/>
      <c r="I11" s="711"/>
      <c r="J11" s="695"/>
      <c r="K11" s="695"/>
      <c r="L11" s="711"/>
      <c r="M11" s="710"/>
      <c r="N11" s="708"/>
      <c r="O11" s="695"/>
      <c r="P11" s="702"/>
      <c r="Q11" s="705"/>
      <c r="R11" s="706"/>
      <c r="S11" s="706"/>
      <c r="T11" s="706"/>
      <c r="U11" s="695"/>
      <c r="V11" s="240">
        <f>V54+V78</f>
        <v>267</v>
      </c>
      <c r="W11" s="241">
        <f>W54+W78</f>
        <v>60</v>
      </c>
      <c r="X11" s="241">
        <f>X54+X78</f>
        <v>327</v>
      </c>
      <c r="Y11" s="242">
        <f>Y54+Y78</f>
        <v>351</v>
      </c>
      <c r="Z11" s="707"/>
      <c r="AA11" s="707"/>
      <c r="AB11" s="707"/>
      <c r="AC11" s="708"/>
      <c r="AD11" s="712"/>
      <c r="AE11" s="713"/>
      <c r="AF11" s="714"/>
    </row>
    <row r="12" spans="1:34" ht="15.6" customHeight="1" thickBot="1" x14ac:dyDescent="0.3">
      <c r="A12" s="703" t="s">
        <v>61</v>
      </c>
      <c r="B12" s="687" t="s">
        <v>62</v>
      </c>
      <c r="C12" s="696" t="s">
        <v>170</v>
      </c>
      <c r="D12" s="697"/>
      <c r="E12" s="693">
        <v>0</v>
      </c>
      <c r="F12" s="693" t="s">
        <v>64</v>
      </c>
      <c r="G12" s="244" t="s">
        <v>65</v>
      </c>
      <c r="H12" s="245" t="s">
        <v>66</v>
      </c>
      <c r="I12" s="246" t="s">
        <v>171</v>
      </c>
      <c r="J12" s="210">
        <v>71</v>
      </c>
      <c r="K12" s="247" t="s">
        <v>64</v>
      </c>
      <c r="L12" s="248">
        <v>1</v>
      </c>
      <c r="M12" s="210" t="s">
        <v>68</v>
      </c>
      <c r="N12" s="249">
        <v>14</v>
      </c>
      <c r="O12" s="250">
        <v>30</v>
      </c>
      <c r="P12" s="251">
        <v>250</v>
      </c>
      <c r="Q12" s="252" t="s">
        <v>69</v>
      </c>
      <c r="R12" s="704" t="s">
        <v>172</v>
      </c>
      <c r="S12" s="704"/>
      <c r="T12" s="704"/>
      <c r="U12" s="253">
        <f>IF(OR(P12="",M12=Paramétrage!$C$10,M12=Paramétrage!$C$13,M12=Paramétrage!$C$17,M12=Paramétrage!$C$20,M12=Paramétrage!$C$24,M12=Paramétrage!$C$27,AND(M12&lt;&gt;Paramétrage!$C$9,Q12="Mut+ext")),0,ROUNDUP(O12/P12,0))</f>
        <v>0</v>
      </c>
      <c r="V12" s="254">
        <f>IF(OR(M12="",Q12="Mut+ext"),0,IF(VLOOKUP(M12,Paramétrage!$C$6:$E$29,2,0)=0,0,IF(P12="","saisir capacité",N12*U12*VLOOKUP(M12,Paramétrage!$C$6:$E$29,2,0))))</f>
        <v>0</v>
      </c>
      <c r="W12" s="255"/>
      <c r="X12" s="256">
        <f>IF(OR(M12="",Q12="Mut+ext"),0,IF(ISERROR(V12+W12)=1,V12,V12+W12))</f>
        <v>0</v>
      </c>
      <c r="Y12" s="257">
        <f>IF(OR(M12="",Q12="Mut+ext"),0,IF(ISERROR(W12+V12*VLOOKUP(M12,Paramétrage!$C$6:$E$29,3,0))=1,X12,W12+V12*VLOOKUP(M12,Paramétrage!$C$6:$E$29,3,0)))</f>
        <v>0</v>
      </c>
      <c r="Z12" s="690" t="s">
        <v>173</v>
      </c>
      <c r="AA12" s="690"/>
      <c r="AB12" s="690"/>
      <c r="AC12" s="360"/>
      <c r="AD12" s="361"/>
      <c r="AE12" s="362">
        <f>IF(G12="",0,IF(K12="",0,IF(SUMIF($G$12:$G$13,G12,$O$12:$O$13)=0,0,IF(OR(L12="",K12="obligatoire"),AF12/SUMIF($G$12:$G$13,G12,$O$12:$O$13),AF12/(SUMIF($G$12:$G$13,G12,$O$12:$O$13)/L12)))))</f>
        <v>14</v>
      </c>
      <c r="AF12" s="363">
        <f>N12*O12</f>
        <v>420</v>
      </c>
    </row>
    <row r="13" spans="1:34" ht="16.2" thickBot="1" x14ac:dyDescent="0.3">
      <c r="A13" s="703"/>
      <c r="B13" s="687"/>
      <c r="C13" s="698"/>
      <c r="D13" s="699"/>
      <c r="E13" s="693"/>
      <c r="F13" s="693"/>
      <c r="G13" s="244" t="s">
        <v>71</v>
      </c>
      <c r="H13" s="245" t="s">
        <v>66</v>
      </c>
      <c r="I13" s="291" t="s">
        <v>174</v>
      </c>
      <c r="J13" s="261">
        <v>71</v>
      </c>
      <c r="K13" s="292" t="s">
        <v>64</v>
      </c>
      <c r="L13" s="263">
        <v>1</v>
      </c>
      <c r="M13" s="261" t="s">
        <v>68</v>
      </c>
      <c r="N13" s="293">
        <v>4</v>
      </c>
      <c r="O13" s="294">
        <v>30</v>
      </c>
      <c r="P13" s="266">
        <v>250</v>
      </c>
      <c r="Q13" s="252" t="s">
        <v>69</v>
      </c>
      <c r="R13" s="704" t="s">
        <v>172</v>
      </c>
      <c r="S13" s="704"/>
      <c r="T13" s="704"/>
      <c r="U13" s="253">
        <f>IF(OR(P13="",M13=Paramétrage!$C$10,M13=Paramétrage!$C$13,M13=Paramétrage!$C$17,M13=Paramétrage!$C$20,M13=Paramétrage!$C$24,M13=Paramétrage!$C$27,AND(M13&lt;&gt;Paramétrage!$C$9,Q13="Mut+ext")),0,ROUNDUP(O13/P13,0))</f>
        <v>0</v>
      </c>
      <c r="V13" s="254">
        <f>IF(OR(M13="",Q13="Mut+ext"),0,IF(VLOOKUP(M13,Paramétrage!$C$6:$E$29,2,0)=0,0,IF(P13="","saisir capacité",N13*U13*VLOOKUP(M13,Paramétrage!$C$6:$E$29,2,0))))</f>
        <v>0</v>
      </c>
      <c r="W13" s="255"/>
      <c r="X13" s="256">
        <f>IF(OR(M13="",Q13="Mut+ext"),0,IF(ISERROR(V13+W13)=1,V13,V13+W13))</f>
        <v>0</v>
      </c>
      <c r="Y13" s="257">
        <f>IF(OR(M13="",Q13="Mut+ext"),0,IF(ISERROR(W13+V13*VLOOKUP(M13,Paramétrage!$C$6:$E$29,3,0))=1,X13,W13+V13*VLOOKUP(M13,Paramétrage!$C$6:$E$29,3,0)))</f>
        <v>0</v>
      </c>
      <c r="Z13" s="690"/>
      <c r="AA13" s="690"/>
      <c r="AB13" s="690"/>
      <c r="AC13" s="364"/>
      <c r="AD13" s="361"/>
      <c r="AE13" s="362">
        <f>IF(G13="",0,IF(K13="",0,IF(SUMIF($G$12:$G$13,G13,$O$12:$O$13)=0,0,IF(OR(L13="",K13="obligatoire"),AF13/SUMIF($G$12:$G$13,G13,$O$12:$O$13),AF13/(SUMIF($G$12:$G$13,G13,$O$12:$O$13)/L13)))))</f>
        <v>4</v>
      </c>
      <c r="AF13" s="365">
        <f>N13*O13</f>
        <v>120</v>
      </c>
    </row>
    <row r="14" spans="1:34" ht="16.2" thickBot="1" x14ac:dyDescent="0.3">
      <c r="A14" s="703"/>
      <c r="B14" s="687"/>
      <c r="C14" s="698"/>
      <c r="D14" s="699"/>
      <c r="E14" s="693"/>
      <c r="F14" s="693"/>
      <c r="G14" s="244" t="s">
        <v>175</v>
      </c>
      <c r="H14" s="245" t="s">
        <v>66</v>
      </c>
      <c r="I14" s="291" t="s">
        <v>176</v>
      </c>
      <c r="J14" s="397">
        <v>71</v>
      </c>
      <c r="K14" s="292" t="s">
        <v>64</v>
      </c>
      <c r="L14" s="263">
        <v>1</v>
      </c>
      <c r="M14" s="261" t="s">
        <v>177</v>
      </c>
      <c r="N14" s="293">
        <v>2</v>
      </c>
      <c r="O14" s="294">
        <v>30</v>
      </c>
      <c r="P14" s="398">
        <v>30</v>
      </c>
      <c r="Q14" s="267"/>
      <c r="R14" s="584"/>
      <c r="S14" s="584"/>
      <c r="T14" s="585"/>
      <c r="U14" s="253">
        <f>IF(OR(P14="",M14=Paramétrage!$C$10,M14=Paramétrage!$C$13,M14=Paramétrage!$C$17,M14=Paramétrage!$C$20,M14=Paramétrage!$C$24,M14=Paramétrage!$C$27,AND(M14&lt;&gt;Paramétrage!$C$9,Q14="Mut+ext")),0,ROUNDUP(O14/P14,0))</f>
        <v>1</v>
      </c>
      <c r="V14" s="254">
        <f>IF(OR(M14="",Q14="Mut+ext"),0,IF(VLOOKUP(M14,Paramétrage!$C$6:$E$29,2,0)=0,0,IF(P14="","saisir capacité",N14*U14*VLOOKUP(M14,Paramétrage!$C$6:$E$29,2,0))))</f>
        <v>2</v>
      </c>
      <c r="W14" s="255"/>
      <c r="X14" s="256">
        <f>IF(OR(M14="",Q14="Mut+ext"),0,IF(ISERROR(V14+W14)=1,V14,V14+W14))</f>
        <v>2</v>
      </c>
      <c r="Y14" s="257">
        <f>IF(OR(M14="",Q14="Mut+ext"),0,IF(ISERROR(W14+V14*VLOOKUP(M14,Paramétrage!$C$6:$E$29,3,0))=1,X14,W14+V14*VLOOKUP(M14,Paramétrage!$C$6:$E$29,3,0)))</f>
        <v>2</v>
      </c>
      <c r="Z14" s="402"/>
      <c r="AA14" s="364"/>
      <c r="AB14" s="403"/>
      <c r="AC14" s="399"/>
      <c r="AD14" s="361"/>
      <c r="AE14" s="362"/>
      <c r="AF14" s="365"/>
    </row>
    <row r="15" spans="1:34" ht="16.2" thickBot="1" x14ac:dyDescent="0.3">
      <c r="A15" s="703"/>
      <c r="B15" s="687"/>
      <c r="C15" s="700"/>
      <c r="D15" s="701"/>
      <c r="E15" s="692"/>
      <c r="F15" s="692"/>
      <c r="G15" s="244"/>
      <c r="H15" s="245"/>
      <c r="I15" s="291"/>
      <c r="J15" s="397"/>
      <c r="K15" s="292"/>
      <c r="L15" s="263"/>
      <c r="M15" s="261"/>
      <c r="N15" s="293"/>
      <c r="O15" s="294"/>
      <c r="P15" s="398"/>
      <c r="Q15" s="267"/>
      <c r="R15" s="584"/>
      <c r="S15" s="584"/>
      <c r="T15" s="585"/>
      <c r="U15" s="586"/>
      <c r="V15" s="587"/>
      <c r="W15" s="255"/>
      <c r="X15" s="256"/>
      <c r="Y15" s="257"/>
      <c r="Z15" s="402"/>
      <c r="AA15" s="364"/>
      <c r="AB15" s="403"/>
      <c r="AC15" s="399"/>
      <c r="AD15" s="361"/>
      <c r="AE15" s="362"/>
      <c r="AF15" s="365"/>
    </row>
    <row r="16" spans="1:34" ht="16.2" thickBot="1" x14ac:dyDescent="0.3">
      <c r="A16" s="703"/>
      <c r="B16" s="687"/>
      <c r="C16" s="269"/>
      <c r="D16" s="270"/>
      <c r="E16" s="271"/>
      <c r="F16" s="271"/>
      <c r="G16" s="271"/>
      <c r="H16" s="272"/>
      <c r="I16" s="273"/>
      <c r="J16" s="274"/>
      <c r="K16" s="275"/>
      <c r="L16" s="276"/>
      <c r="M16" s="277"/>
      <c r="N16" s="278">
        <f>AE16</f>
        <v>18</v>
      </c>
      <c r="O16" s="279"/>
      <c r="P16" s="279"/>
      <c r="Q16" s="280"/>
      <c r="R16" s="281"/>
      <c r="S16" s="281"/>
      <c r="T16" s="282"/>
      <c r="U16" s="283"/>
      <c r="V16" s="284">
        <f>SUM(V12:V13)</f>
        <v>0</v>
      </c>
      <c r="W16" s="277">
        <f>SUM(W12:W13)</f>
        <v>0</v>
      </c>
      <c r="X16" s="285">
        <f>SUM(X12:X13)</f>
        <v>0</v>
      </c>
      <c r="Y16" s="286">
        <f>SUM(Y12:Y13)</f>
        <v>0</v>
      </c>
      <c r="Z16" s="287"/>
      <c r="AA16" s="366"/>
      <c r="AB16" s="367"/>
      <c r="AC16" s="368"/>
      <c r="AD16" s="369"/>
      <c r="AE16" s="370">
        <f>SUM(AE12:AE13)</f>
        <v>18</v>
      </c>
      <c r="AF16" s="371">
        <f>SUM(AF12:AF13)</f>
        <v>540</v>
      </c>
    </row>
    <row r="17" spans="1:32" ht="15.6" customHeight="1" x14ac:dyDescent="0.25">
      <c r="A17" s="703"/>
      <c r="B17" s="687" t="s">
        <v>73</v>
      </c>
      <c r="C17" s="694" t="s">
        <v>178</v>
      </c>
      <c r="D17" s="694"/>
      <c r="E17" s="692">
        <v>6</v>
      </c>
      <c r="F17" s="692" t="s">
        <v>64</v>
      </c>
      <c r="G17" s="244" t="s">
        <v>75</v>
      </c>
      <c r="H17" s="245" t="s">
        <v>66</v>
      </c>
      <c r="I17" s="260" t="s">
        <v>179</v>
      </c>
      <c r="J17" s="261">
        <v>71</v>
      </c>
      <c r="K17" s="262" t="s">
        <v>64</v>
      </c>
      <c r="L17" s="263">
        <v>1</v>
      </c>
      <c r="M17" s="261" t="s">
        <v>82</v>
      </c>
      <c r="N17" s="264">
        <v>18</v>
      </c>
      <c r="O17" s="265">
        <v>30</v>
      </c>
      <c r="P17" s="266">
        <v>30</v>
      </c>
      <c r="Q17" s="252" t="s">
        <v>77</v>
      </c>
      <c r="R17" s="689"/>
      <c r="S17" s="689"/>
      <c r="T17" s="689"/>
      <c r="U17" s="253">
        <f>IF(OR(P17="",M17=Paramétrage!$C$10,M17=Paramétrage!$C$13,M17=Paramétrage!$C$17,M17=Paramétrage!$C$20,M17=Paramétrage!$C$24,M17=Paramétrage!$C$27,AND(M17&lt;&gt;Paramétrage!$C$9,Q17="Mut+ext")),0,ROUNDUP(O17/P17,0))</f>
        <v>1</v>
      </c>
      <c r="V17" s="254">
        <f>IF(OR(M17="",Q17="Mut+ext"),0,IF(VLOOKUP(M17,Paramétrage!$C$6:$E$29,2,0)=0,0,IF(P17="","saisir capacité",N17*U17*VLOOKUP(M17,Paramétrage!$C$6:$E$29,2,0))))</f>
        <v>18</v>
      </c>
      <c r="W17" s="255"/>
      <c r="X17" s="256">
        <f>IF(OR(M17="",Q17="Mut+ext"),0,IF(ISERROR(V17+W17)=1,V17,V17+W17))</f>
        <v>18</v>
      </c>
      <c r="Y17" s="257">
        <f>IF(OR(M17="",Q17="Mut+ext"),0,IF(ISERROR(W17+V17*VLOOKUP(M17,Paramétrage!$C$6:$E$29,3,0))=1,X17,W17+V17*VLOOKUP(M17,Paramétrage!$C$6:$E$29,3,0)))</f>
        <v>18</v>
      </c>
      <c r="Z17" s="690"/>
      <c r="AA17" s="690"/>
      <c r="AB17" s="690"/>
      <c r="AC17" s="360"/>
      <c r="AD17" s="361"/>
      <c r="AE17" s="362">
        <f>IF(G17="",0,IF(K17="",0,IF(SUMIF($G$17:$G$21,G17,$O$17:$O$21)=0,0,IF(OR(L17="",K17="obligatoire"),AF17/SUMIF($G$17:$G$21,G17,$O$17:$O$21),AF17/(SUMIF($G$17:$G$21,G17,$O$17:$O$21)/L17)))))</f>
        <v>18</v>
      </c>
      <c r="AF17" s="363">
        <f>N17*O17</f>
        <v>540</v>
      </c>
    </row>
    <row r="18" spans="1:32" x14ac:dyDescent="0.25">
      <c r="A18" s="703"/>
      <c r="B18" s="687"/>
      <c r="C18" s="694"/>
      <c r="D18" s="694"/>
      <c r="E18" s="692"/>
      <c r="F18" s="692"/>
      <c r="G18" s="244" t="s">
        <v>78</v>
      </c>
      <c r="H18" s="245" t="s">
        <v>66</v>
      </c>
      <c r="I18" s="260" t="s">
        <v>180</v>
      </c>
      <c r="J18" s="261">
        <v>71</v>
      </c>
      <c r="K18" s="262" t="s">
        <v>64</v>
      </c>
      <c r="L18" s="263">
        <v>1</v>
      </c>
      <c r="M18" s="261" t="s">
        <v>82</v>
      </c>
      <c r="N18" s="264">
        <v>18</v>
      </c>
      <c r="O18" s="265">
        <v>30</v>
      </c>
      <c r="P18" s="266">
        <v>30</v>
      </c>
      <c r="Q18" s="252" t="s">
        <v>77</v>
      </c>
      <c r="R18" s="689"/>
      <c r="S18" s="689"/>
      <c r="T18" s="689"/>
      <c r="U18" s="253">
        <f>IF(OR(P18="",M18=Paramétrage!$C$10,M18=Paramétrage!$C$13,M18=Paramétrage!$C$17,M18=Paramétrage!$C$20,M18=Paramétrage!$C$24,M18=Paramétrage!$C$27,AND(M18&lt;&gt;Paramétrage!$C$9,Q18="Mut+ext")),0,ROUNDUP(O18/P18,0))</f>
        <v>1</v>
      </c>
      <c r="V18" s="254">
        <f>IF(OR(M18="",Q18="Mut+ext"),0,IF(VLOOKUP(M18,Paramétrage!$C$6:$E$29,2,0)=0,0,IF(P18="","saisir capacité",N18*U18*VLOOKUP(M18,Paramétrage!$C$6:$E$29,2,0))))</f>
        <v>18</v>
      </c>
      <c r="W18" s="255"/>
      <c r="X18" s="256">
        <f>IF(OR(M18="",Q18="Mut+ext"),0,IF(ISERROR(V18+W18)=1,V18,V18+W18))</f>
        <v>18</v>
      </c>
      <c r="Y18" s="257">
        <f>IF(OR(M18="",Q18="Mut+ext"),0,IF(ISERROR(W18+V18*VLOOKUP(M18,Paramétrage!$C$6:$E$29,3,0))=1,X18,W18+V18*VLOOKUP(M18,Paramétrage!$C$6:$E$29,3,0)))</f>
        <v>18</v>
      </c>
      <c r="Z18" s="690"/>
      <c r="AA18" s="690"/>
      <c r="AB18" s="690"/>
      <c r="AC18" s="364"/>
      <c r="AD18" s="361"/>
      <c r="AE18" s="362">
        <f>IF(G18="",0,IF(K18="",0,IF(SUMIF($G$17:$G$21,G18,$O$17:$O$21)=0,0,IF(OR(L18="",K18="obligatoire"),AF18/SUMIF($G$17:$G$21,G18,$O$17:$O$21),AF18/(SUMIF($G$17:$G$21,G18,$O$17:$O$21)/L18)))))</f>
        <v>18</v>
      </c>
      <c r="AF18" s="365">
        <f>N18*O18</f>
        <v>540</v>
      </c>
    </row>
    <row r="19" spans="1:32" x14ac:dyDescent="0.25">
      <c r="A19" s="703"/>
      <c r="B19" s="687"/>
      <c r="C19" s="694"/>
      <c r="D19" s="694"/>
      <c r="E19" s="692"/>
      <c r="F19" s="692"/>
      <c r="G19" s="244" t="s">
        <v>80</v>
      </c>
      <c r="H19" s="245" t="s">
        <v>66</v>
      </c>
      <c r="I19" s="260" t="s">
        <v>181</v>
      </c>
      <c r="J19" s="261">
        <v>71</v>
      </c>
      <c r="K19" s="262" t="s">
        <v>64</v>
      </c>
      <c r="L19" s="263">
        <v>1</v>
      </c>
      <c r="M19" s="261" t="s">
        <v>82</v>
      </c>
      <c r="N19" s="264">
        <v>18</v>
      </c>
      <c r="O19" s="265">
        <v>30</v>
      </c>
      <c r="P19" s="266">
        <v>30</v>
      </c>
      <c r="Q19" s="252" t="s">
        <v>77</v>
      </c>
      <c r="R19" s="689"/>
      <c r="S19" s="689"/>
      <c r="T19" s="689"/>
      <c r="U19" s="253">
        <f>IF(OR(P19="",M19=Paramétrage!$C$10,M19=Paramétrage!$C$13,M19=Paramétrage!$C$17,M19=Paramétrage!$C$20,M19=Paramétrage!$C$24,M19=Paramétrage!$C$27,AND(M19&lt;&gt;Paramétrage!$C$9,Q19="Mut+ext")),0,ROUNDUP(O19/P19,0))</f>
        <v>1</v>
      </c>
      <c r="V19" s="254">
        <f>IF(OR(M19="",Q19="Mut+ext"),0,IF(VLOOKUP(M19,Paramétrage!$C$6:$E$29,2,0)=0,0,IF(P19="","saisir capacité",N19*U19*VLOOKUP(M19,Paramétrage!$C$6:$E$29,2,0))))</f>
        <v>18</v>
      </c>
      <c r="W19" s="255"/>
      <c r="X19" s="256">
        <f>IF(OR(M19="",Q19="Mut+ext"),0,IF(ISERROR(V19+W19)=1,V19,V19+W19))</f>
        <v>18</v>
      </c>
      <c r="Y19" s="257">
        <f>IF(OR(M19="",Q19="Mut+ext"),0,IF(ISERROR(W19+V19*VLOOKUP(M19,Paramétrage!$C$6:$E$29,3,0))=1,X19,W19+V19*VLOOKUP(M19,Paramétrage!$C$6:$E$29,3,0)))</f>
        <v>18</v>
      </c>
      <c r="Z19" s="690"/>
      <c r="AA19" s="690"/>
      <c r="AB19" s="690"/>
      <c r="AC19" s="364"/>
      <c r="AD19" s="361"/>
      <c r="AE19" s="362">
        <f>IF(G19="",0,IF(K19="",0,IF(SUMIF($G$17:$G$21,G19,$O$17:$O$21)=0,0,IF(OR(L19="",K19="obligatoire"),AF19/SUMIF($G$17:$G$21,G19,$O$17:$O$21),AF19/(SUMIF($G$17:$G$21,G19,$O$17:$O$21)/L19)))))</f>
        <v>18</v>
      </c>
      <c r="AF19" s="365">
        <f>N19*O19</f>
        <v>540</v>
      </c>
    </row>
    <row r="20" spans="1:32" x14ac:dyDescent="0.25">
      <c r="A20" s="703"/>
      <c r="B20" s="687"/>
      <c r="C20" s="694"/>
      <c r="D20" s="694"/>
      <c r="E20" s="692"/>
      <c r="F20" s="692"/>
      <c r="G20" s="244" t="s">
        <v>182</v>
      </c>
      <c r="H20" s="245" t="s">
        <v>66</v>
      </c>
      <c r="I20" s="260" t="s">
        <v>183</v>
      </c>
      <c r="J20" s="261">
        <v>71</v>
      </c>
      <c r="K20" s="262" t="s">
        <v>64</v>
      </c>
      <c r="L20" s="263">
        <v>1</v>
      </c>
      <c r="M20" s="261" t="s">
        <v>82</v>
      </c>
      <c r="N20" s="264">
        <v>12</v>
      </c>
      <c r="O20" s="265">
        <v>30</v>
      </c>
      <c r="P20" s="266">
        <v>30</v>
      </c>
      <c r="Q20" s="252" t="s">
        <v>77</v>
      </c>
      <c r="R20" s="689"/>
      <c r="S20" s="689"/>
      <c r="T20" s="689"/>
      <c r="U20" s="253">
        <f>IF(OR(P20="",M20=Paramétrage!$C$10,M20=Paramétrage!$C$13,M20=Paramétrage!$C$17,M20=Paramétrage!$C$20,M20=Paramétrage!$C$24,M20=Paramétrage!$C$27,AND(M20&lt;&gt;Paramétrage!$C$9,Q20="Mut+ext")),0,ROUNDUP(O20/P20,0))</f>
        <v>1</v>
      </c>
      <c r="V20" s="254">
        <f>IF(OR(M20="",Q20="Mut+ext"),0,IF(VLOOKUP(M20,Paramétrage!$C$6:$E$29,2,0)=0,0,IF(P20="","saisir capacité",N20*U20*VLOOKUP(M20,Paramétrage!$C$6:$E$29,2,0))))</f>
        <v>12</v>
      </c>
      <c r="W20" s="255"/>
      <c r="X20" s="256">
        <f>IF(OR(M20="",Q20="Mut+ext"),0,IF(ISERROR(V20+W20)=1,V20,V20+W20))</f>
        <v>12</v>
      </c>
      <c r="Y20" s="257">
        <f>IF(OR(M20="",Q20="Mut+ext"),0,IF(ISERROR(W20+V20*VLOOKUP(M20,Paramétrage!$C$6:$E$29,3,0))=1,X20,W20+V20*VLOOKUP(M20,Paramétrage!$C$6:$E$29,3,0)))</f>
        <v>12</v>
      </c>
      <c r="Z20" s="690"/>
      <c r="AA20" s="690"/>
      <c r="AB20" s="690"/>
      <c r="AC20" s="375"/>
      <c r="AD20" s="361"/>
      <c r="AE20" s="362">
        <f>IF(G20="",0,IF(K20="",0,IF(SUMIF($G$17:$G$21,G20,$O$17:$O$21)=0,0,IF(OR(L20="",K20="obligatoire"),AF20/SUMIF($G$17:$G$21,G20,$O$17:$O$21),AF20/(SUMIF($G$17:$G$21,G20,$O$17:$O$21)/L20)))))</f>
        <v>12</v>
      </c>
      <c r="AF20" s="365">
        <f>N20*O20</f>
        <v>360</v>
      </c>
    </row>
    <row r="21" spans="1:32" x14ac:dyDescent="0.25">
      <c r="A21" s="703"/>
      <c r="B21" s="687"/>
      <c r="C21" s="694"/>
      <c r="D21" s="694"/>
      <c r="E21" s="692"/>
      <c r="F21" s="692"/>
      <c r="G21" s="244"/>
      <c r="H21" s="290"/>
      <c r="I21" s="291"/>
      <c r="J21" s="261"/>
      <c r="K21" s="292"/>
      <c r="L21" s="263"/>
      <c r="M21" s="261"/>
      <c r="N21" s="293"/>
      <c r="O21" s="294"/>
      <c r="P21" s="266"/>
      <c r="Q21" s="267"/>
      <c r="R21" s="689"/>
      <c r="S21" s="689"/>
      <c r="T21" s="689"/>
      <c r="U21" s="253">
        <f>IF(OR(P21="",M21=Paramétrage!$C$10,M21=Paramétrage!$C$13,M21=Paramétrage!$C$17,M21=Paramétrage!$C$20,M21=Paramétrage!$C$24,M21=Paramétrage!$C$27,AND(M21&lt;&gt;Paramétrage!$C$9,Q21="Mut+ext")),0,ROUNDUP(O21/P21,0))</f>
        <v>0</v>
      </c>
      <c r="V21" s="254">
        <f>IF(OR(M21="",Q21="Mut+ext"),0,IF(VLOOKUP(M21,Paramétrage!$C$6:$E$29,2,0)=0,0,IF(P21="","saisir capacité",N21*U21*VLOOKUP(M21,Paramétrage!$C$6:$E$29,2,0))))</f>
        <v>0</v>
      </c>
      <c r="W21" s="255"/>
      <c r="X21" s="256">
        <f>IF(OR(M21="",Q21="Mut+ext"),0,IF(ISERROR(V21+W21)=1,V21,V21+W21))</f>
        <v>0</v>
      </c>
      <c r="Y21" s="257">
        <f>IF(OR(M21="",Q21="Mut+ext"),0,IF(ISERROR(W21+V21*VLOOKUP(M21,Paramétrage!$C$6:$E$29,3,0))=1,X21,W21+V21*VLOOKUP(M21,Paramétrage!$C$6:$E$29,3,0)))</f>
        <v>0</v>
      </c>
      <c r="Z21" s="690"/>
      <c r="AA21" s="690"/>
      <c r="AB21" s="690"/>
      <c r="AC21" s="364"/>
      <c r="AD21" s="361"/>
      <c r="AE21" s="362">
        <f>IF(G21="",0,IF(K21="",0,IF(SUMIF($G$17:$G$21,G21,$O$17:$O$21)=0,0,IF(OR(L21="",K21="obligatoire"),AF21/SUMIF($G$17:$G$21,G21,$O$17:$O$21),AF21/(SUMIF($G$17:$G$21,G21,$O$17:$O$21)/L21)))))</f>
        <v>0</v>
      </c>
      <c r="AF21" s="365">
        <f>N21*O21</f>
        <v>0</v>
      </c>
    </row>
    <row r="22" spans="1:32" x14ac:dyDescent="0.25">
      <c r="A22" s="703"/>
      <c r="B22" s="687"/>
      <c r="C22" s="269"/>
      <c r="D22" s="270"/>
      <c r="E22" s="271"/>
      <c r="F22" s="271"/>
      <c r="G22" s="271"/>
      <c r="H22" s="272"/>
      <c r="I22" s="273"/>
      <c r="J22" s="274"/>
      <c r="K22" s="275"/>
      <c r="L22" s="276"/>
      <c r="M22" s="277"/>
      <c r="N22" s="278">
        <f>AE22</f>
        <v>66</v>
      </c>
      <c r="O22" s="279"/>
      <c r="P22" s="279"/>
      <c r="Q22" s="280"/>
      <c r="R22" s="281"/>
      <c r="S22" s="281"/>
      <c r="T22" s="282"/>
      <c r="U22" s="283"/>
      <c r="V22" s="284">
        <f>SUM(V17:V21)</f>
        <v>66</v>
      </c>
      <c r="W22" s="277">
        <f>SUM(W17:W21)</f>
        <v>0</v>
      </c>
      <c r="X22" s="285">
        <f>SUM(X17:X21)</f>
        <v>66</v>
      </c>
      <c r="Y22" s="286">
        <f>SUM(Y17:Y21)</f>
        <v>66</v>
      </c>
      <c r="Z22" s="287"/>
      <c r="AA22" s="366"/>
      <c r="AB22" s="367"/>
      <c r="AC22" s="368"/>
      <c r="AD22" s="369"/>
      <c r="AE22" s="370">
        <f>SUM(AE17:AE21)</f>
        <v>66</v>
      </c>
      <c r="AF22" s="371">
        <f>SUM(AF17:AF21)</f>
        <v>1980</v>
      </c>
    </row>
    <row r="23" spans="1:32" ht="15.6" customHeight="1" x14ac:dyDescent="0.25">
      <c r="A23" s="703"/>
      <c r="B23" s="687" t="s">
        <v>83</v>
      </c>
      <c r="C23" s="694" t="s">
        <v>184</v>
      </c>
      <c r="D23" s="694"/>
      <c r="E23" s="692">
        <v>6</v>
      </c>
      <c r="F23" s="692" t="s">
        <v>64</v>
      </c>
      <c r="G23" s="244" t="s">
        <v>85</v>
      </c>
      <c r="H23" s="245" t="s">
        <v>66</v>
      </c>
      <c r="I23" s="260" t="s">
        <v>185</v>
      </c>
      <c r="J23" s="373" t="s">
        <v>98</v>
      </c>
      <c r="K23" s="262" t="s">
        <v>64</v>
      </c>
      <c r="L23" s="263">
        <v>1</v>
      </c>
      <c r="M23" s="261" t="s">
        <v>82</v>
      </c>
      <c r="N23" s="264">
        <v>18</v>
      </c>
      <c r="O23" s="265">
        <v>30</v>
      </c>
      <c r="P23" s="266">
        <v>30</v>
      </c>
      <c r="Q23" s="252" t="s">
        <v>77</v>
      </c>
      <c r="R23" s="689"/>
      <c r="S23" s="689"/>
      <c r="T23" s="689"/>
      <c r="U23" s="253">
        <f>IF(OR(P23="",M23=Paramétrage!$C$10,M23=Paramétrage!$C$13,M23=Paramétrage!$C$17,M23=Paramétrage!$C$20,M23=Paramétrage!$C$24,M23=Paramétrage!$C$27,AND(M23&lt;&gt;Paramétrage!$C$9,Q23="Mut+ext")),0,ROUNDUP(O23/P23,0))</f>
        <v>1</v>
      </c>
      <c r="V23" s="254">
        <f>IF(OR(M23="",Q23="Mut+ext"),0,IF(VLOOKUP(M23,Paramétrage!$C$6:$E$29,2,0)=0,0,IF(P23="","saisir capacité",N23*U23*VLOOKUP(M23,Paramétrage!$C$6:$E$29,2,0))))</f>
        <v>18</v>
      </c>
      <c r="W23" s="255"/>
      <c r="X23" s="256">
        <f t="shared" ref="X23:X28" si="2">IF(OR(M23="",Q23="Mut+ext"),0,IF(ISERROR(V23+W23)=1,V23,V23+W23))</f>
        <v>18</v>
      </c>
      <c r="Y23" s="257">
        <f>IF(OR(M23="",Q23="Mut+ext"),0,IF(ISERROR(W23+V23*VLOOKUP(M23,Paramétrage!$C$6:$E$29,3,0))=1,X23,W23+V23*VLOOKUP(M23,Paramétrage!$C$6:$E$29,3,0)))</f>
        <v>18</v>
      </c>
      <c r="Z23" s="690"/>
      <c r="AA23" s="690"/>
      <c r="AB23" s="690"/>
      <c r="AC23" s="360"/>
      <c r="AD23" s="361"/>
      <c r="AE23" s="362">
        <f>IF(G23="",0,IF(K23="",0,IF(SUMIF(G23:G28,G23,O23:O28)=0,0,IF(OR(L23="",K23="obligatoire"),AF23/SUMIF(G23:G28,G23,O23:O28),AF23/(SUMIF(G23:G28,G23,O23:O28)/L23)))))</f>
        <v>18</v>
      </c>
      <c r="AF23" s="363">
        <f t="shared" ref="AF23:AF28" si="3">N23*O23</f>
        <v>540</v>
      </c>
    </row>
    <row r="24" spans="1:32" ht="16.2" thickBot="1" x14ac:dyDescent="0.3">
      <c r="A24" s="703"/>
      <c r="B24" s="687"/>
      <c r="C24" s="694"/>
      <c r="D24" s="694"/>
      <c r="E24" s="692"/>
      <c r="F24" s="692"/>
      <c r="G24" s="244" t="s">
        <v>186</v>
      </c>
      <c r="H24" s="245" t="s">
        <v>66</v>
      </c>
      <c r="I24" s="260" t="s">
        <v>187</v>
      </c>
      <c r="J24" s="373" t="s">
        <v>98</v>
      </c>
      <c r="K24" s="262" t="s">
        <v>64</v>
      </c>
      <c r="L24" s="263">
        <v>1</v>
      </c>
      <c r="M24" s="261" t="s">
        <v>82</v>
      </c>
      <c r="N24" s="264">
        <v>15</v>
      </c>
      <c r="O24" s="265">
        <v>30</v>
      </c>
      <c r="P24" s="266">
        <v>30</v>
      </c>
      <c r="Q24" s="252" t="s">
        <v>77</v>
      </c>
      <c r="R24" s="689"/>
      <c r="S24" s="689"/>
      <c r="T24" s="689"/>
      <c r="U24" s="253">
        <f>IF(OR(P24="",M24=Paramétrage!$C$10,M24=Paramétrage!$C$13,M24=Paramétrage!$C$17,M24=Paramétrage!$C$20,M24=Paramétrage!$C$24,M24=Paramétrage!$C$27,AND(M24&lt;&gt;Paramétrage!$C$9,Q24="Mut+ext")),0,ROUNDUP(O24/P24,0))</f>
        <v>1</v>
      </c>
      <c r="V24" s="254">
        <f>IF(OR(M24="",Q24="Mut+ext"),0,IF(VLOOKUP(M24,Paramétrage!$C$6:$E$29,2,0)=0,0,IF(P24="","saisir capacité",N24*U24*VLOOKUP(M24,Paramétrage!$C$6:$E$29,2,0))))</f>
        <v>15</v>
      </c>
      <c r="W24" s="255"/>
      <c r="X24" s="256">
        <f t="shared" si="2"/>
        <v>15</v>
      </c>
      <c r="Y24" s="257">
        <f>IF(OR(M24="",Q24="Mut+ext"),0,IF(ISERROR(W24+V24*VLOOKUP(M24,Paramétrage!$C$6:$E$29,3,0))=1,X24,W24+V24*VLOOKUP(M24,Paramétrage!$C$6:$E$29,3,0)))</f>
        <v>15</v>
      </c>
      <c r="Z24" s="690"/>
      <c r="AA24" s="690"/>
      <c r="AB24" s="690"/>
      <c r="AC24" s="364"/>
      <c r="AD24" s="361"/>
      <c r="AE24" s="362">
        <f>IF(G24="",0,IF(K24="",0,IF(SUMIF(G23:G28,G24,O23:O28)=0,0,IF(OR(L24="",K24="obligatoire"),AF24/SUMIF(G23:G28,G24,O23:O28),AF24/(SUMIF(G23:G28,G24,O23:O28)/L24)))))</f>
        <v>15</v>
      </c>
      <c r="AF24" s="363">
        <f t="shared" si="3"/>
        <v>450</v>
      </c>
    </row>
    <row r="25" spans="1:32" ht="16.2" thickBot="1" x14ac:dyDescent="0.3">
      <c r="A25" s="703"/>
      <c r="B25" s="687"/>
      <c r="C25" s="694"/>
      <c r="D25" s="694"/>
      <c r="E25" s="692"/>
      <c r="F25" s="692"/>
      <c r="G25" s="244" t="s">
        <v>87</v>
      </c>
      <c r="H25" s="245" t="s">
        <v>66</v>
      </c>
      <c r="I25" s="260" t="s">
        <v>188</v>
      </c>
      <c r="J25" s="373" t="s">
        <v>98</v>
      </c>
      <c r="K25" s="262" t="s">
        <v>64</v>
      </c>
      <c r="L25" s="263">
        <v>1</v>
      </c>
      <c r="M25" s="261" t="s">
        <v>91</v>
      </c>
      <c r="N25" s="264">
        <v>30</v>
      </c>
      <c r="O25" s="265">
        <v>30</v>
      </c>
      <c r="P25" s="266">
        <v>30</v>
      </c>
      <c r="Q25" s="252" t="s">
        <v>77</v>
      </c>
      <c r="R25" s="689"/>
      <c r="S25" s="689"/>
      <c r="T25" s="689"/>
      <c r="U25" s="253">
        <f>IF(OR(P25="",M25=Paramétrage!$C$10,M25=Paramétrage!$C$13,M25=Paramétrage!$C$17,M25=Paramétrage!$C$20,M25=Paramétrage!$C$24,M25=Paramétrage!$C$27,AND(M25&lt;&gt;Paramétrage!$C$9,Q25="Mut+ext")),0,ROUNDUP(O25/P25,0))</f>
        <v>0</v>
      </c>
      <c r="V25" s="254">
        <f>IF(OR(M25="",Q25="Mut+ext"),0,IF(VLOOKUP(M25,Paramétrage!$C$6:$E$29,2,0)=0,0,IF(P25="","saisir capacité",N25*U25*VLOOKUP(M25,Paramétrage!$C$6:$E$29,2,0))))</f>
        <v>0</v>
      </c>
      <c r="W25" s="255">
        <v>0</v>
      </c>
      <c r="X25" s="256">
        <f t="shared" si="2"/>
        <v>0</v>
      </c>
      <c r="Y25" s="257">
        <f>IF(OR(M25="",Q25="Mut+ext"),0,IF(ISERROR(W25+V25*VLOOKUP(M25,Paramétrage!$C$6:$E$29,3,0))=1,X25,W25+V25*VLOOKUP(M25,Paramétrage!$C$6:$E$29,3,0)))</f>
        <v>0</v>
      </c>
      <c r="Z25" s="690"/>
      <c r="AA25" s="690"/>
      <c r="AB25" s="690"/>
      <c r="AC25" s="364"/>
      <c r="AD25" s="361"/>
      <c r="AE25" s="362">
        <f>IF(G25="",0,IF(K25="",0,IF(SUMIF(G24:G29,G25,O24:O29)=0,0,IF(OR(L25="",K25="obligatoire"),AF25/SUMIF(G24:G29,G25,O24:O29),AF25/(SUMIF(G24:G29,G25,O24:O29)/L25)))))</f>
        <v>30</v>
      </c>
      <c r="AF25" s="363">
        <f t="shared" si="3"/>
        <v>900</v>
      </c>
    </row>
    <row r="26" spans="1:32" ht="16.2" thickBot="1" x14ac:dyDescent="0.3">
      <c r="A26" s="703"/>
      <c r="B26" s="687"/>
      <c r="C26" s="694"/>
      <c r="D26" s="694"/>
      <c r="E26" s="692"/>
      <c r="F26" s="692"/>
      <c r="G26" s="244" t="s">
        <v>90</v>
      </c>
      <c r="H26" s="245" t="s">
        <v>66</v>
      </c>
      <c r="I26" s="260" t="s">
        <v>189</v>
      </c>
      <c r="J26" s="373" t="s">
        <v>98</v>
      </c>
      <c r="K26" s="262" t="s">
        <v>64</v>
      </c>
      <c r="L26" s="263">
        <v>1</v>
      </c>
      <c r="M26" s="261" t="s">
        <v>82</v>
      </c>
      <c r="N26" s="264">
        <v>12</v>
      </c>
      <c r="O26" s="265">
        <v>30</v>
      </c>
      <c r="P26" s="266">
        <v>30</v>
      </c>
      <c r="Q26" s="252" t="s">
        <v>77</v>
      </c>
      <c r="R26" s="689"/>
      <c r="S26" s="689"/>
      <c r="T26" s="689"/>
      <c r="U26" s="253">
        <f>IF(OR(P26="",M26=Paramétrage!$C$10,M26=Paramétrage!$C$13,M26=Paramétrage!$C$17,M26=Paramétrage!$C$20,M26=Paramétrage!$C$24,M26=Paramétrage!$C$27,AND(M26&lt;&gt;Paramétrage!$C$9,Q26="Mut+ext")),0,ROUNDUP(O26/P26,0))</f>
        <v>1</v>
      </c>
      <c r="V26" s="254">
        <f>IF(OR(M26="",Q26="Mut+ext"),0,IF(VLOOKUP(M26,Paramétrage!$C$6:$E$29,2,0)=0,0,IF(P26="","saisir capacité",N26*U26*VLOOKUP(M26,Paramétrage!$C$6:$E$29,2,0))))</f>
        <v>12</v>
      </c>
      <c r="W26" s="255"/>
      <c r="X26" s="256">
        <f t="shared" si="2"/>
        <v>12</v>
      </c>
      <c r="Y26" s="257">
        <f>IF(OR(M26="",Q26="Mut+ext"),0,IF(ISERROR(W26+V26*VLOOKUP(M26,Paramétrage!$C$6:$E$29,3,0))=1,X26,W26+V26*VLOOKUP(M26,Paramétrage!$C$6:$E$29,3,0)))</f>
        <v>12</v>
      </c>
      <c r="Z26" s="690"/>
      <c r="AA26" s="690"/>
      <c r="AB26" s="690"/>
      <c r="AC26" s="364"/>
      <c r="AD26" s="361"/>
      <c r="AE26" s="362">
        <f>IF(G26="",0,IF(K26="",0,IF(SUMIF(G23:G28,G26,O23:O28)=0,0,IF(OR(L26="",K26="obligatoire"),AF26/SUMIF(G23:G28,G26,O23:O28),AF26/(SUMIF(G23:G28,G26,O23:O28)/L26)))))</f>
        <v>6</v>
      </c>
      <c r="AF26" s="363">
        <f t="shared" si="3"/>
        <v>360</v>
      </c>
    </row>
    <row r="27" spans="1:32" x14ac:dyDescent="0.25">
      <c r="A27" s="703"/>
      <c r="B27" s="687"/>
      <c r="C27" s="694"/>
      <c r="D27" s="694"/>
      <c r="E27" s="692"/>
      <c r="F27" s="692"/>
      <c r="G27" s="244" t="s">
        <v>90</v>
      </c>
      <c r="H27" s="245" t="s">
        <v>66</v>
      </c>
      <c r="I27" s="260" t="s">
        <v>190</v>
      </c>
      <c r="J27" s="373" t="s">
        <v>98</v>
      </c>
      <c r="K27" s="262" t="s">
        <v>64</v>
      </c>
      <c r="L27" s="263">
        <v>1</v>
      </c>
      <c r="M27" s="261" t="s">
        <v>82</v>
      </c>
      <c r="N27" s="264">
        <v>9</v>
      </c>
      <c r="O27" s="265">
        <v>30</v>
      </c>
      <c r="P27" s="266">
        <v>30</v>
      </c>
      <c r="Q27" s="252" t="s">
        <v>77</v>
      </c>
      <c r="R27" s="689"/>
      <c r="S27" s="689"/>
      <c r="T27" s="689"/>
      <c r="U27" s="253">
        <f>IF(OR(P27="",M27=Paramétrage!$C$10,M27=Paramétrage!$C$13,M27=Paramétrage!$C$17,M27=Paramétrage!$C$20,M27=Paramétrage!$C$24,M27=Paramétrage!$C$27,AND(M27&lt;&gt;Paramétrage!$C$9,Q27="Mut+ext")),0,ROUNDUP(O27/P27,0))</f>
        <v>1</v>
      </c>
      <c r="V27" s="254">
        <f>IF(OR(M27="",Q27="Mut+ext"),0,IF(VLOOKUP(M27,Paramétrage!$C$6:$E$29,2,0)=0,0,IF(P27="","saisir capacité",N27*U27*VLOOKUP(M27,Paramétrage!$C$6:$E$29,2,0))))</f>
        <v>9</v>
      </c>
      <c r="W27" s="255"/>
      <c r="X27" s="256">
        <f t="shared" si="2"/>
        <v>9</v>
      </c>
      <c r="Y27" s="257">
        <f>IF(OR(M27="",Q27="Mut+ext"),0,IF(ISERROR(W27+V27*VLOOKUP(M27,Paramétrage!$C$6:$E$29,3,0))=1,X27,W27+V27*VLOOKUP(M27,Paramétrage!$C$6:$E$29,3,0)))</f>
        <v>9</v>
      </c>
      <c r="Z27" s="690"/>
      <c r="AA27" s="690"/>
      <c r="AB27" s="690"/>
      <c r="AC27" s="375"/>
      <c r="AD27" s="361"/>
      <c r="AE27" s="362">
        <f>IF(G27="",0,IF(K27="",0,IF(SUMIF(G23:G28,G27,O23:O28)=0,0,IF(OR(L27="",K27="obligatoire"),AF27/SUMIF(G23:G28,G27,O23:O28),AF27/(SUMIF(G23:G28,G27,O23:O28)/L27)))))</f>
        <v>4.5</v>
      </c>
      <c r="AF27" s="363">
        <f t="shared" si="3"/>
        <v>270</v>
      </c>
    </row>
    <row r="28" spans="1:32" x14ac:dyDescent="0.25">
      <c r="A28" s="703"/>
      <c r="B28" s="687"/>
      <c r="C28" s="694"/>
      <c r="D28" s="694"/>
      <c r="E28" s="692"/>
      <c r="F28" s="692"/>
      <c r="G28" s="244" t="s">
        <v>191</v>
      </c>
      <c r="H28" s="290"/>
      <c r="I28" s="291"/>
      <c r="J28" s="261"/>
      <c r="K28" s="292"/>
      <c r="L28" s="263"/>
      <c r="M28" s="261"/>
      <c r="N28" s="293"/>
      <c r="O28" s="294"/>
      <c r="P28" s="266"/>
      <c r="Q28" s="267"/>
      <c r="R28" s="689"/>
      <c r="S28" s="689"/>
      <c r="T28" s="689"/>
      <c r="U28" s="253">
        <f>IF(OR(P28="",M28=Paramétrage!$C$10,M28=Paramétrage!$C$13,M28=Paramétrage!$C$17,M28=Paramétrage!$C$20,M28=Paramétrage!$C$24,M28=Paramétrage!$C$27,AND(M28&lt;&gt;Paramétrage!$C$9,Q28="Mut+ext")),0,ROUNDUP(O28/P28,0))</f>
        <v>0</v>
      </c>
      <c r="V28" s="254">
        <f>IF(OR(M28="",Q28="Mut+ext"),0,IF(VLOOKUP(M28,Paramétrage!$C$6:$E$29,2,0)=0,0,IF(P28="","saisir capacité",N28*U28*VLOOKUP(M28,Paramétrage!$C$6:$E$29,2,0))))</f>
        <v>0</v>
      </c>
      <c r="W28" s="255"/>
      <c r="X28" s="256">
        <f t="shared" si="2"/>
        <v>0</v>
      </c>
      <c r="Y28" s="257">
        <f>IF(OR(M28="",Q28="Mut+ext"),0,IF(ISERROR(W28+V28*VLOOKUP(M28,Paramétrage!$C$6:$E$29,3,0))=1,X28,W28+V28*VLOOKUP(M28,Paramétrage!$C$6:$E$29,3,0)))</f>
        <v>0</v>
      </c>
      <c r="Z28" s="690"/>
      <c r="AA28" s="690"/>
      <c r="AB28" s="690"/>
      <c r="AC28" s="364"/>
      <c r="AD28" s="361"/>
      <c r="AE28" s="362">
        <f>IF(G28="",0,IF(K28="",0,IF(SUMIF(G23:G28,G28,O23:O28)=0,0,IF(OR(L28="",K28="obligatoire"),AF28/SUMIF(G23:G28,G28,O23:O28),AF28/(SUMIF(G23:G28,G28,O23:O28)/L28)))))</f>
        <v>0</v>
      </c>
      <c r="AF28" s="363">
        <f t="shared" si="3"/>
        <v>0</v>
      </c>
    </row>
    <row r="29" spans="1:32" x14ac:dyDescent="0.25">
      <c r="A29" s="703"/>
      <c r="B29" s="687"/>
      <c r="C29" s="269"/>
      <c r="D29" s="270"/>
      <c r="E29" s="271"/>
      <c r="F29" s="271"/>
      <c r="G29" s="271"/>
      <c r="H29" s="272"/>
      <c r="I29" s="273"/>
      <c r="J29" s="274"/>
      <c r="K29" s="275"/>
      <c r="L29" s="276"/>
      <c r="M29" s="277"/>
      <c r="N29" s="278">
        <f>AE29</f>
        <v>73.5</v>
      </c>
      <c r="O29" s="279"/>
      <c r="P29" s="279"/>
      <c r="Q29" s="280"/>
      <c r="R29" s="281"/>
      <c r="S29" s="281"/>
      <c r="T29" s="282"/>
      <c r="U29" s="283"/>
      <c r="V29" s="284">
        <f>SUM(V23:V28)</f>
        <v>54</v>
      </c>
      <c r="W29" s="277">
        <f>SUM(W23:W28)</f>
        <v>0</v>
      </c>
      <c r="X29" s="285">
        <f>SUM(X23:X28)</f>
        <v>54</v>
      </c>
      <c r="Y29" s="286">
        <f>SUM(Y23:Y28)</f>
        <v>54</v>
      </c>
      <c r="Z29" s="287"/>
      <c r="AA29" s="366"/>
      <c r="AB29" s="367"/>
      <c r="AC29" s="368"/>
      <c r="AD29" s="369"/>
      <c r="AE29" s="370">
        <f>SUM(AE23:AE28)</f>
        <v>73.5</v>
      </c>
      <c r="AF29" s="371">
        <f>SUM(AF23:AF28)</f>
        <v>2520</v>
      </c>
    </row>
    <row r="30" spans="1:32" ht="15.6" customHeight="1" x14ac:dyDescent="0.25">
      <c r="A30" s="703"/>
      <c r="B30" s="687" t="s">
        <v>92</v>
      </c>
      <c r="C30" s="694" t="s">
        <v>192</v>
      </c>
      <c r="D30" s="694"/>
      <c r="E30" s="692">
        <v>6</v>
      </c>
      <c r="F30" s="692" t="s">
        <v>64</v>
      </c>
      <c r="G30" s="244" t="s">
        <v>94</v>
      </c>
      <c r="H30" s="245" t="s">
        <v>66</v>
      </c>
      <c r="I30" s="372" t="s">
        <v>193</v>
      </c>
      <c r="J30" s="373">
        <v>71</v>
      </c>
      <c r="K30" s="262" t="s">
        <v>64</v>
      </c>
      <c r="L30" s="263">
        <v>1</v>
      </c>
      <c r="M30" s="261" t="s">
        <v>82</v>
      </c>
      <c r="N30" s="264">
        <v>18</v>
      </c>
      <c r="O30" s="265">
        <v>30</v>
      </c>
      <c r="P30" s="266">
        <v>30</v>
      </c>
      <c r="Q30" s="252" t="s">
        <v>77</v>
      </c>
      <c r="R30" s="689"/>
      <c r="S30" s="689"/>
      <c r="T30" s="689"/>
      <c r="U30" s="253">
        <f>IF(OR(P30="",M30=Paramétrage!$C$10,M30=Paramétrage!$C$13,M30=Paramétrage!$C$17,M30=Paramétrage!$C$20,M30=Paramétrage!$C$24,M30=Paramétrage!$C$27,AND(M30&lt;&gt;Paramétrage!$C$9,Q30="Mut+ext")),0,ROUNDUP(O30/P30,0))</f>
        <v>1</v>
      </c>
      <c r="V30" s="254">
        <f>IF(OR(M30="",Q30="Mut+ext"),0,IF(VLOOKUP(M30,Paramétrage!$C$6:$E$29,2,0)=0,0,IF(P30="","saisir capacité",N30*U30*VLOOKUP(M30,Paramétrage!$C$6:$E$29,2,0))))</f>
        <v>18</v>
      </c>
      <c r="W30" s="255"/>
      <c r="X30" s="256">
        <f>IF(OR(M30="",Q30="Mut+ext"),0,IF(ISERROR(V30+W30)=1,V30,V30+W30))</f>
        <v>18</v>
      </c>
      <c r="Y30" s="257">
        <f>IF(OR(M30="",Q30="Mut+ext"),0,IF(ISERROR(W30+V30*VLOOKUP(M30,Paramétrage!$C$6:$E$29,3,0))=1,X30,W30+V30*VLOOKUP(M30,Paramétrage!$C$6:$E$29,3,0)))</f>
        <v>18</v>
      </c>
      <c r="Z30" s="690"/>
      <c r="AA30" s="690"/>
      <c r="AB30" s="690"/>
      <c r="AC30" s="360"/>
      <c r="AD30" s="361"/>
      <c r="AE30" s="362">
        <f>IF(G30="",0,IF(K30="",0,IF(SUMIF(G30:G33,G30,O30:O33)=0,0,IF(OR(L30="",K30="obligatoire"),AF30/SUMIF(G30:G33,G30,O30:O33),AF30/(SUMIF(G30:G33,G30,O30:O33)/L30)))))</f>
        <v>18</v>
      </c>
      <c r="AF30" s="363">
        <f>N30*O30</f>
        <v>540</v>
      </c>
    </row>
    <row r="31" spans="1:32" x14ac:dyDescent="0.25">
      <c r="A31" s="703"/>
      <c r="B31" s="687"/>
      <c r="C31" s="694"/>
      <c r="D31" s="694"/>
      <c r="E31" s="692"/>
      <c r="F31" s="692"/>
      <c r="G31" s="244" t="s">
        <v>96</v>
      </c>
      <c r="H31" s="245" t="s">
        <v>66</v>
      </c>
      <c r="I31" s="372" t="s">
        <v>194</v>
      </c>
      <c r="J31" s="373">
        <v>71</v>
      </c>
      <c r="K31" s="262" t="s">
        <v>64</v>
      </c>
      <c r="L31" s="263">
        <v>1</v>
      </c>
      <c r="M31" s="261" t="s">
        <v>82</v>
      </c>
      <c r="N31" s="264">
        <v>15</v>
      </c>
      <c r="O31" s="265">
        <v>30</v>
      </c>
      <c r="P31" s="266">
        <v>30</v>
      </c>
      <c r="Q31" s="252" t="s">
        <v>77</v>
      </c>
      <c r="R31" s="689"/>
      <c r="S31" s="689"/>
      <c r="T31" s="689"/>
      <c r="U31" s="253">
        <f>IF(OR(P31="",M31=Paramétrage!$C$10,M31=Paramétrage!$C$13,M31=Paramétrage!$C$17,M31=Paramétrage!$C$20,M31=Paramétrage!$C$24,M31=Paramétrage!$C$27,AND(M31&lt;&gt;Paramétrage!$C$9,Q31="Mut+ext")),0,ROUNDUP(O31/P31,0))</f>
        <v>1</v>
      </c>
      <c r="V31" s="254">
        <f>IF(OR(M31="",Q31="Mut+ext"),0,IF(VLOOKUP(M31,Paramétrage!$C$6:$E$29,2,0)=0,0,IF(P31="","saisir capacité",N31*U31*VLOOKUP(M31,Paramétrage!$C$6:$E$29,2,0))))</f>
        <v>15</v>
      </c>
      <c r="W31" s="255"/>
      <c r="X31" s="256">
        <f>IF(OR(M31="",Q31="Mut+ext"),0,IF(ISERROR(V31+W31)=1,V31,V31+W31))</f>
        <v>15</v>
      </c>
      <c r="Y31" s="257">
        <f>IF(OR(M31="",Q31="Mut+ext"),0,IF(ISERROR(W31+V31*VLOOKUP(M31,Paramétrage!$C$6:$E$29,3,0))=1,X31,W31+V31*VLOOKUP(M31,Paramétrage!$C$6:$E$29,3,0)))</f>
        <v>15</v>
      </c>
      <c r="Z31" s="690"/>
      <c r="AA31" s="690"/>
      <c r="AB31" s="690"/>
      <c r="AC31" s="364"/>
      <c r="AD31" s="361"/>
      <c r="AE31" s="362">
        <f>IF(G31="",0,IF(K31="",0,IF(SUMIF(G30:G33,G31,O30:O33)=0,0,IF(OR(L31="",K31="obligatoire"),AF31/SUMIF(G30:G33,G31,O30:O33),AF31/(SUMIF(G30:G33,G31,O30:O33)/L31)))))</f>
        <v>15</v>
      </c>
      <c r="AF31" s="363">
        <f>N31*O31</f>
        <v>450</v>
      </c>
    </row>
    <row r="32" spans="1:32" x14ac:dyDescent="0.25">
      <c r="A32" s="703"/>
      <c r="B32" s="687"/>
      <c r="C32" s="694"/>
      <c r="D32" s="694"/>
      <c r="E32" s="692"/>
      <c r="F32" s="692"/>
      <c r="G32" s="244" t="s">
        <v>99</v>
      </c>
      <c r="H32" s="245" t="s">
        <v>66</v>
      </c>
      <c r="I32" s="634" t="s">
        <v>195</v>
      </c>
      <c r="J32" s="373">
        <v>71</v>
      </c>
      <c r="K32" s="262" t="s">
        <v>64</v>
      </c>
      <c r="L32" s="263">
        <v>1</v>
      </c>
      <c r="M32" s="261" t="s">
        <v>82</v>
      </c>
      <c r="N32" s="264">
        <v>15</v>
      </c>
      <c r="O32" s="265">
        <v>30</v>
      </c>
      <c r="P32" s="266">
        <v>30</v>
      </c>
      <c r="Q32" s="252" t="s">
        <v>77</v>
      </c>
      <c r="R32" s="689"/>
      <c r="S32" s="689"/>
      <c r="T32" s="689"/>
      <c r="U32" s="253">
        <f>IF(OR(P32="",M32=Paramétrage!$C$10,M32=Paramétrage!$C$13,M32=Paramétrage!$C$17,M32=Paramétrage!$C$20,M32=Paramétrage!$C$24,M32=Paramétrage!$C$27,AND(M32&lt;&gt;Paramétrage!$C$9,Q32="Mut+ext")),0,ROUNDUP(O32/P32,0))</f>
        <v>1</v>
      </c>
      <c r="V32" s="254">
        <f>IF(OR(M32="",Q32="Mut+ext"),0,IF(VLOOKUP(M32,Paramétrage!$C$6:$E$29,2,0)=0,0,IF(P32="","saisir capacité",N32*U32*VLOOKUP(M32,Paramétrage!$C$6:$E$29,2,0))))</f>
        <v>15</v>
      </c>
      <c r="W32" s="255"/>
      <c r="X32" s="256">
        <f>IF(OR(M32="",Q32="Mut+ext"),0,IF(ISERROR(V32+W32)=1,V32,V32+W32))</f>
        <v>15</v>
      </c>
      <c r="Y32" s="257">
        <f>IF(OR(M32="",Q32="Mut+ext"),0,IF(ISERROR(W32+V32*VLOOKUP(M32,Paramétrage!$C$6:$E$29,3,0))=1,X32,W32+V32*VLOOKUP(M32,Paramétrage!$C$6:$E$29,3,0)))</f>
        <v>15</v>
      </c>
      <c r="Z32" s="690" t="s">
        <v>196</v>
      </c>
      <c r="AA32" s="690"/>
      <c r="AB32" s="690"/>
      <c r="AC32" s="364"/>
      <c r="AD32" s="361"/>
      <c r="AE32" s="362">
        <f>IF(G32="",0,IF(K32="",0,IF(SUMIF(G30:G33,G32,O30:O33)=0,0,IF(OR(L32="",K32="obligatoire"),AF32/SUMIF(G30:G33,G32,O30:O33),AF32/(SUMIF(G30:G33,G32,O30:O33)/L32)))))</f>
        <v>15</v>
      </c>
      <c r="AF32" s="363">
        <f>N32*O32</f>
        <v>450</v>
      </c>
    </row>
    <row r="33" spans="1:32" x14ac:dyDescent="0.25">
      <c r="A33" s="703"/>
      <c r="B33" s="687"/>
      <c r="C33" s="694"/>
      <c r="D33" s="694"/>
      <c r="E33" s="692"/>
      <c r="F33" s="692"/>
      <c r="G33" s="244"/>
      <c r="H33" s="290"/>
      <c r="I33" s="291"/>
      <c r="J33" s="261"/>
      <c r="K33" s="292"/>
      <c r="L33" s="263"/>
      <c r="M33" s="261"/>
      <c r="N33" s="293"/>
      <c r="O33" s="294"/>
      <c r="P33" s="266"/>
      <c r="Q33" s="267"/>
      <c r="R33" s="689"/>
      <c r="S33" s="689"/>
      <c r="T33" s="689"/>
      <c r="U33" s="253">
        <f>IF(OR(P33="",M33=Paramétrage!$C$10,M33=Paramétrage!$C$13,M33=Paramétrage!$C$17,M33=Paramétrage!$C$20,M33=Paramétrage!$C$24,M33=Paramétrage!$C$27,AND(M33&lt;&gt;Paramétrage!$C$9,Q33="Mut+ext")),0,ROUNDUP(O33/P33,0))</f>
        <v>0</v>
      </c>
      <c r="V33" s="254">
        <f>IF(OR(M33="",Q33="Mut+ext"),0,IF(VLOOKUP(M33,Paramétrage!$C$6:$E$29,2,0)=0,0,IF(P33="","saisir capacité",N33*U33*VLOOKUP(M33,Paramétrage!$C$6:$E$29,2,0))))</f>
        <v>0</v>
      </c>
      <c r="W33" s="255"/>
      <c r="X33" s="256">
        <f>IF(OR(M33="",Q33="Mut+ext"),0,IF(ISERROR(V33+W33)=1,V33,V33+W33))</f>
        <v>0</v>
      </c>
      <c r="Y33" s="257">
        <f>IF(OR(M33="",Q33="Mut+ext"),0,IF(ISERROR(W33+V33*VLOOKUP(M33,Paramétrage!$C$6:$E$29,3,0))=1,X33,W33+V33*VLOOKUP(M33,Paramétrage!$C$6:$E$29,3,0)))</f>
        <v>0</v>
      </c>
      <c r="Z33" s="690"/>
      <c r="AA33" s="690"/>
      <c r="AB33" s="690"/>
      <c r="AC33" s="364"/>
      <c r="AD33" s="361"/>
      <c r="AE33" s="362">
        <f>IF(G33="",0,IF(K33="",0,IF(SUMIF(G30:G33,G33,O30:O33)=0,0,IF(OR(L33="",K33="obligatoire"),AF33/SUMIF(G30:G33,G33,O30:O33),AF33/(SUMIF(G30:G33,G33,O30:O33)/L33)))))</f>
        <v>0</v>
      </c>
      <c r="AF33" s="363">
        <f>N33*O33</f>
        <v>0</v>
      </c>
    </row>
    <row r="34" spans="1:32" x14ac:dyDescent="0.25">
      <c r="A34" s="703"/>
      <c r="B34" s="687"/>
      <c r="C34" s="269"/>
      <c r="D34" s="270"/>
      <c r="E34" s="271"/>
      <c r="F34" s="271"/>
      <c r="G34" s="271"/>
      <c r="H34" s="272"/>
      <c r="I34" s="273"/>
      <c r="J34" s="274"/>
      <c r="K34" s="275"/>
      <c r="L34" s="276"/>
      <c r="M34" s="277"/>
      <c r="N34" s="278">
        <f>AE34</f>
        <v>48</v>
      </c>
      <c r="O34" s="279"/>
      <c r="P34" s="279"/>
      <c r="Q34" s="280"/>
      <c r="R34" s="281"/>
      <c r="S34" s="281"/>
      <c r="T34" s="282"/>
      <c r="U34" s="283"/>
      <c r="V34" s="284">
        <f>SUM(V30:V33)</f>
        <v>48</v>
      </c>
      <c r="W34" s="277">
        <f>SUM(W30:W33)</f>
        <v>0</v>
      </c>
      <c r="X34" s="285">
        <f>SUM(X30:X33)</f>
        <v>48</v>
      </c>
      <c r="Y34" s="286">
        <f>SUM(Y30:Y33)</f>
        <v>48</v>
      </c>
      <c r="Z34" s="287"/>
      <c r="AA34" s="366"/>
      <c r="AB34" s="367"/>
      <c r="AC34" s="368"/>
      <c r="AD34" s="369"/>
      <c r="AE34" s="370">
        <f>SUM(AE30:AE33)</f>
        <v>48</v>
      </c>
      <c r="AF34" s="371">
        <f>SUM(AF30:AF33)</f>
        <v>1440</v>
      </c>
    </row>
    <row r="35" spans="1:32" ht="15.6" customHeight="1" x14ac:dyDescent="0.25">
      <c r="A35" s="703"/>
      <c r="B35" s="687" t="s">
        <v>104</v>
      </c>
      <c r="C35" s="694" t="s">
        <v>197</v>
      </c>
      <c r="D35" s="694"/>
      <c r="E35" s="692">
        <v>6</v>
      </c>
      <c r="F35" s="692" t="s">
        <v>64</v>
      </c>
      <c r="G35" s="244" t="s">
        <v>105</v>
      </c>
      <c r="H35" s="245" t="s">
        <v>66</v>
      </c>
      <c r="I35" s="564" t="s">
        <v>198</v>
      </c>
      <c r="J35" s="373">
        <v>71</v>
      </c>
      <c r="K35" s="262" t="s">
        <v>64</v>
      </c>
      <c r="L35" s="263">
        <v>1</v>
      </c>
      <c r="M35" s="261" t="s">
        <v>82</v>
      </c>
      <c r="N35" s="264">
        <v>15</v>
      </c>
      <c r="O35" s="265">
        <v>30</v>
      </c>
      <c r="P35" s="266">
        <v>30</v>
      </c>
      <c r="Q35" s="252" t="s">
        <v>77</v>
      </c>
      <c r="R35" s="689"/>
      <c r="S35" s="689"/>
      <c r="T35" s="689"/>
      <c r="U35" s="253">
        <f>IF(OR(P35="",M35=Paramétrage!$C$10,M35=Paramétrage!$C$13,M35=Paramétrage!$C$17,M35=Paramétrage!$C$20,M35=Paramétrage!$C$24,M35=Paramétrage!$C$27,AND(M35&lt;&gt;Paramétrage!$C$9,Q35="Mut+ext")),0,ROUNDUP(O35/P35,0))</f>
        <v>1</v>
      </c>
      <c r="V35" s="254">
        <f>IF(OR(M35="",Q35="Mut+ext"),0,IF(VLOOKUP(M35,Paramétrage!$C$6:$E$29,2,0)=0,0,IF(P35="","saisir capacité",N35*U35*VLOOKUP(M35,Paramétrage!$C$6:$E$29,2,0))))</f>
        <v>15</v>
      </c>
      <c r="W35" s="255"/>
      <c r="X35" s="256">
        <f>IF(OR(M35="",Q35="Mut+ext"),0,IF(ISERROR(V35+W35)=1,V35,V35+W35))</f>
        <v>15</v>
      </c>
      <c r="Y35" s="257">
        <f>IF(OR(M35="",Q35="Mut+ext"),0,IF(ISERROR(W35+V35*VLOOKUP(M35,Paramétrage!$C$6:$E$29,3,0))=1,X35,W35+V35*VLOOKUP(M35,Paramétrage!$C$6:$E$29,3,0)))</f>
        <v>15</v>
      </c>
      <c r="Z35" s="690"/>
      <c r="AA35" s="690"/>
      <c r="AB35" s="690"/>
      <c r="AC35" s="360"/>
      <c r="AD35" s="361"/>
      <c r="AE35" s="362">
        <f>IF(G35="",0,IF(K35="",0,IF(SUMIF(G35:G38,G35,O35:O38)=0,0,IF(OR(L35="",K35="obligatoire"),AF35/SUMIF(G35:G38,G35,O35:O38),AF35/(SUMIF(G35:G38,G35,O35:O38)/L35)))))</f>
        <v>15</v>
      </c>
      <c r="AF35" s="363">
        <f>N35*O35</f>
        <v>450</v>
      </c>
    </row>
    <row r="36" spans="1:32" x14ac:dyDescent="0.25">
      <c r="A36" s="703"/>
      <c r="B36" s="687"/>
      <c r="C36" s="694"/>
      <c r="D36" s="694"/>
      <c r="E36" s="692"/>
      <c r="F36" s="692"/>
      <c r="G36" s="244" t="s">
        <v>199</v>
      </c>
      <c r="H36" s="245" t="s">
        <v>66</v>
      </c>
      <c r="I36" s="372" t="s">
        <v>200</v>
      </c>
      <c r="J36" s="373">
        <v>71</v>
      </c>
      <c r="K36" s="262" t="s">
        <v>64</v>
      </c>
      <c r="L36" s="263">
        <v>1</v>
      </c>
      <c r="M36" s="261" t="s">
        <v>82</v>
      </c>
      <c r="N36" s="264">
        <v>15</v>
      </c>
      <c r="O36" s="265">
        <v>30</v>
      </c>
      <c r="P36" s="266">
        <v>30</v>
      </c>
      <c r="Q36" s="252" t="s">
        <v>77</v>
      </c>
      <c r="R36" s="689"/>
      <c r="S36" s="689"/>
      <c r="T36" s="689"/>
      <c r="U36" s="253">
        <f>IF(OR(P36="",M36=Paramétrage!$C$10,M36=Paramétrage!$C$13,M36=Paramétrage!$C$17,M36=Paramétrage!$C$20,M36=Paramétrage!$C$24,M36=Paramétrage!$C$27,AND(M36&lt;&gt;Paramétrage!$C$9,Q36="Mut+ext")),0,ROUNDUP(O36/P36,0))</f>
        <v>1</v>
      </c>
      <c r="V36" s="254">
        <f>IF(OR(M36="",Q36="Mut+ext"),0,IF(VLOOKUP(M36,Paramétrage!$C$6:$E$29,2,0)=0,0,IF(P36="","saisir capacité",N36*U36*VLOOKUP(M36,Paramétrage!$C$6:$E$29,2,0))))</f>
        <v>15</v>
      </c>
      <c r="W36" s="255"/>
      <c r="X36" s="256">
        <f>IF(OR(M36="",Q36="Mut+ext"),0,IF(ISERROR(V36+W36)=1,V36,V36+W36))</f>
        <v>15</v>
      </c>
      <c r="Y36" s="257">
        <f>IF(OR(M36="",Q36="Mut+ext"),0,IF(ISERROR(W36+V36*VLOOKUP(M36,Paramétrage!$C$6:$E$29,3,0))=1,X36,W36+V36*VLOOKUP(M36,Paramétrage!$C$6:$E$29,3,0)))</f>
        <v>15</v>
      </c>
      <c r="Z36" s="690"/>
      <c r="AA36" s="690"/>
      <c r="AB36" s="690"/>
      <c r="AC36" s="364"/>
      <c r="AD36" s="361"/>
      <c r="AE36" s="362">
        <f>IF(G36="",0,IF(K36="",0,IF(SUMIF(G35:G38,G36,O35:O38)=0,0,IF(OR(L36="",K36="obligatoire"),AF36/SUMIF(G35:G38,G36,O35:O38),AF36/(SUMIF(G35:G38,G36,O35:O38)/L36)))))</f>
        <v>15</v>
      </c>
      <c r="AF36" s="365">
        <f>N36*O36</f>
        <v>450</v>
      </c>
    </row>
    <row r="37" spans="1:32" x14ac:dyDescent="0.25">
      <c r="A37" s="703"/>
      <c r="B37" s="687"/>
      <c r="C37" s="694"/>
      <c r="D37" s="694"/>
      <c r="E37" s="692"/>
      <c r="F37" s="692"/>
      <c r="G37" s="244" t="s">
        <v>201</v>
      </c>
      <c r="H37" s="245" t="s">
        <v>66</v>
      </c>
      <c r="I37" s="564" t="s">
        <v>202</v>
      </c>
      <c r="J37" s="373">
        <v>71</v>
      </c>
      <c r="K37" s="262" t="s">
        <v>64</v>
      </c>
      <c r="L37" s="263">
        <v>1</v>
      </c>
      <c r="M37" s="261" t="s">
        <v>82</v>
      </c>
      <c r="N37" s="264">
        <v>15</v>
      </c>
      <c r="O37" s="265">
        <v>30</v>
      </c>
      <c r="P37" s="266">
        <v>30</v>
      </c>
      <c r="Q37" s="252" t="s">
        <v>77</v>
      </c>
      <c r="R37" s="689"/>
      <c r="S37" s="689"/>
      <c r="T37" s="689"/>
      <c r="U37" s="253">
        <f>IF(OR(P37="",M37=Paramétrage!$C$10,M37=Paramétrage!$C$13,M37=Paramétrage!$C$17,M37=Paramétrage!$C$20,M37=Paramétrage!$C$24,M37=Paramétrage!$C$27,AND(M37&lt;&gt;Paramétrage!$C$9,Q37="Mut+ext")),0,ROUNDUP(O37/P37,0))</f>
        <v>1</v>
      </c>
      <c r="V37" s="254">
        <f>IF(OR(M37="",Q37="Mut+ext"),0,IF(VLOOKUP(M37,Paramétrage!$C$6:$E$29,2,0)=0,0,IF(P37="","saisir capacité",N37*U37*VLOOKUP(M37,Paramétrage!$C$6:$E$29,2,0))))</f>
        <v>15</v>
      </c>
      <c r="W37" s="255"/>
      <c r="X37" s="256">
        <f>IF(OR(M37="",Q37="Mut+ext"),0,IF(ISERROR(V37+W37)=1,V37,V37+W37))</f>
        <v>15</v>
      </c>
      <c r="Y37" s="257">
        <f>IF(OR(M37="",Q37="Mut+ext"),0,IF(ISERROR(W37+V37*VLOOKUP(M37,Paramétrage!$C$6:$E$29,3,0))=1,X37,W37+V37*VLOOKUP(M37,Paramétrage!$C$6:$E$29,3,0)))</f>
        <v>15</v>
      </c>
      <c r="Z37" s="690"/>
      <c r="AA37" s="690"/>
      <c r="AB37" s="690"/>
      <c r="AC37" s="364"/>
      <c r="AD37" s="361"/>
      <c r="AE37" s="362">
        <f>IF(G37="",0,IF(K37="",0,IF(SUMIF(G35:G38,G37,O35:O38)=0,0,IF(OR(L37="",K37="obligatoire"),AF37/SUMIF(G35:G38,G37,O35:O38),AF37/(SUMIF(G35:G38,G37,O35:O38)/L37)))))</f>
        <v>15</v>
      </c>
      <c r="AF37" s="365">
        <f>N37*O37</f>
        <v>450</v>
      </c>
    </row>
    <row r="38" spans="1:32" x14ac:dyDescent="0.25">
      <c r="A38" s="703"/>
      <c r="B38" s="687"/>
      <c r="C38" s="694"/>
      <c r="D38" s="694"/>
      <c r="E38" s="692"/>
      <c r="F38" s="692"/>
      <c r="G38" s="244"/>
      <c r="H38" s="290"/>
      <c r="I38" s="291"/>
      <c r="J38" s="261"/>
      <c r="K38" s="292"/>
      <c r="L38" s="263"/>
      <c r="M38" s="261"/>
      <c r="N38" s="293"/>
      <c r="O38" s="294"/>
      <c r="P38" s="266"/>
      <c r="Q38" s="267"/>
      <c r="R38" s="689"/>
      <c r="S38" s="689"/>
      <c r="T38" s="689"/>
      <c r="U38" s="253">
        <f>IF(OR(P38="",M38=Paramétrage!$C$10,M38=Paramétrage!$C$13,M38=Paramétrage!$C$17,M38=Paramétrage!$C$20,M38=Paramétrage!$C$24,M38=Paramétrage!$C$27,AND(M38&lt;&gt;Paramétrage!$C$9,Q38="Mut+ext")),0,ROUNDUP(O38/P38,0))</f>
        <v>0</v>
      </c>
      <c r="V38" s="254">
        <f>IF(OR(M38="",Q38="Mut+ext"),0,IF(VLOOKUP(M38,Paramétrage!$C$6:$E$29,2,0)=0,0,IF(P38="","saisir capacité",N38*U38*VLOOKUP(M38,Paramétrage!$C$6:$E$29,2,0))))</f>
        <v>0</v>
      </c>
      <c r="W38" s="255"/>
      <c r="X38" s="256">
        <f>IF(OR(M38="",Q38="Mut+ext"),0,IF(ISERROR(V38+W38)=1,V38,V38+W38))</f>
        <v>0</v>
      </c>
      <c r="Y38" s="257">
        <f>IF(OR(M38="",Q38="Mut+ext"),0,IF(ISERROR(W38+V38*VLOOKUP(M38,Paramétrage!$C$6:$E$29,3,0))=1,X38,W38+V38*VLOOKUP(M38,Paramétrage!$C$6:$E$29,3,0)))</f>
        <v>0</v>
      </c>
      <c r="Z38" s="690"/>
      <c r="AA38" s="690"/>
      <c r="AB38" s="690"/>
      <c r="AC38" s="364"/>
      <c r="AD38" s="361"/>
      <c r="AE38" s="362">
        <f>IF(G38="",0,IF(K38="",0,IF(SUMIF(G35:G38,G38,O35:O38)=0,0,IF(OR(L38="",K38="obligatoire"),AF38/SUMIF(G35:G38,G38,O35:O38),AF38/(SUMIF(G35:G38,G38,O35:O38)/L38)))))</f>
        <v>0</v>
      </c>
      <c r="AF38" s="365">
        <f>N38*O38</f>
        <v>0</v>
      </c>
    </row>
    <row r="39" spans="1:32" x14ac:dyDescent="0.25">
      <c r="A39" s="703"/>
      <c r="B39" s="687"/>
      <c r="C39" s="269"/>
      <c r="D39" s="270"/>
      <c r="E39" s="271"/>
      <c r="F39" s="271"/>
      <c r="G39" s="271"/>
      <c r="H39" s="272"/>
      <c r="I39" s="273"/>
      <c r="J39" s="274"/>
      <c r="K39" s="275"/>
      <c r="L39" s="276"/>
      <c r="M39" s="277"/>
      <c r="N39" s="278">
        <f>AE39</f>
        <v>45</v>
      </c>
      <c r="O39" s="279"/>
      <c r="P39" s="279"/>
      <c r="Q39" s="280"/>
      <c r="R39" s="281"/>
      <c r="S39" s="281"/>
      <c r="T39" s="282"/>
      <c r="U39" s="283"/>
      <c r="V39" s="284">
        <f>SUM(V35:V38)</f>
        <v>45</v>
      </c>
      <c r="W39" s="277">
        <f>SUM(W35:W38)</f>
        <v>0</v>
      </c>
      <c r="X39" s="285">
        <f>SUM(X35:X38)</f>
        <v>45</v>
      </c>
      <c r="Y39" s="286">
        <f>SUM(Y35:Y38)</f>
        <v>45</v>
      </c>
      <c r="Z39" s="287"/>
      <c r="AA39" s="366"/>
      <c r="AB39" s="367"/>
      <c r="AC39" s="368"/>
      <c r="AD39" s="369"/>
      <c r="AE39" s="370">
        <f>SUM(AE35:AE38)</f>
        <v>45</v>
      </c>
      <c r="AF39" s="371">
        <f>SUM(AF35:AF38)</f>
        <v>1350</v>
      </c>
    </row>
    <row r="40" spans="1:32" ht="15.6" customHeight="1" x14ac:dyDescent="0.25">
      <c r="A40" s="703"/>
      <c r="B40" s="687" t="s">
        <v>106</v>
      </c>
      <c r="C40" s="694" t="s">
        <v>203</v>
      </c>
      <c r="D40" s="694"/>
      <c r="E40" s="692">
        <v>6</v>
      </c>
      <c r="F40" s="692" t="s">
        <v>64</v>
      </c>
      <c r="G40" s="244" t="s">
        <v>108</v>
      </c>
      <c r="H40" s="245" t="s">
        <v>66</v>
      </c>
      <c r="I40" s="372" t="s">
        <v>204</v>
      </c>
      <c r="J40" s="373">
        <v>71</v>
      </c>
      <c r="K40" s="262" t="s">
        <v>64</v>
      </c>
      <c r="L40" s="263">
        <v>1</v>
      </c>
      <c r="M40" s="261" t="s">
        <v>82</v>
      </c>
      <c r="N40" s="264">
        <v>15</v>
      </c>
      <c r="O40" s="265">
        <v>30</v>
      </c>
      <c r="P40" s="266">
        <v>30</v>
      </c>
      <c r="Q40" s="252" t="s">
        <v>77</v>
      </c>
      <c r="R40" s="689"/>
      <c r="S40" s="689"/>
      <c r="T40" s="689"/>
      <c r="U40" s="253">
        <f>IF(OR(P40="",M40=Paramétrage!$C$10,M40=Paramétrage!$C$13,M40=Paramétrage!$C$17,M40=Paramétrage!$C$20,M40=Paramétrage!$C$24,M40=Paramétrage!$C$27,AND(M40&lt;&gt;Paramétrage!$C$9,Q40="Mut+ext")),0,ROUNDUP(O40/P40,0))</f>
        <v>1</v>
      </c>
      <c r="V40" s="254">
        <f>IF(OR(M40="",Q40="Mut+ext"),0,IF(VLOOKUP(M40,Paramétrage!$C$6:$E$29,2,0)=0,0,IF(P40="","saisir capacité",N40*U40*VLOOKUP(M40,Paramétrage!$C$6:$E$29,2,0))))</f>
        <v>15</v>
      </c>
      <c r="W40" s="255"/>
      <c r="X40" s="256">
        <f>IF(OR(M40="",Q40="Mut+ext"),0,IF(ISERROR(V40+W40)=1,V40,V40+W40))</f>
        <v>15</v>
      </c>
      <c r="Y40" s="257">
        <f>IF(OR(M40="",Q40="Mut+ext"),0,IF(ISERROR(W40+V40*VLOOKUP(M40,Paramétrage!$C$6:$E$29,3,0))=1,X40,W40+V40*VLOOKUP(M40,Paramétrage!$C$6:$E$29,3,0)))</f>
        <v>15</v>
      </c>
      <c r="Z40" s="690"/>
      <c r="AA40" s="690"/>
      <c r="AB40" s="690"/>
      <c r="AC40" s="360"/>
      <c r="AD40" s="361"/>
      <c r="AE40" s="362">
        <f>IF(G40="",0,IF(K40="",0,IF(SUMIF(G40:G43,G40,O40:O43)=0,0,IF(OR(L40="",K40="obligatoire"),AF40/SUMIF(G40:G43,G40,O40:O43),AF40/(SUMIF(G40:G43,G40,O40:O43)/L40)))))</f>
        <v>15</v>
      </c>
      <c r="AF40" s="363">
        <f>N40*O40</f>
        <v>450</v>
      </c>
    </row>
    <row r="41" spans="1:32" x14ac:dyDescent="0.25">
      <c r="A41" s="703"/>
      <c r="B41" s="687"/>
      <c r="C41" s="694"/>
      <c r="D41" s="694"/>
      <c r="E41" s="692"/>
      <c r="F41" s="692"/>
      <c r="G41" s="244" t="s">
        <v>205</v>
      </c>
      <c r="H41" s="245" t="s">
        <v>66</v>
      </c>
      <c r="I41" s="564" t="s">
        <v>206</v>
      </c>
      <c r="J41" s="373">
        <v>71</v>
      </c>
      <c r="K41" s="292" t="s">
        <v>64</v>
      </c>
      <c r="L41" s="263">
        <v>1</v>
      </c>
      <c r="M41" s="261" t="s">
        <v>82</v>
      </c>
      <c r="N41" s="264">
        <v>15</v>
      </c>
      <c r="O41" s="265">
        <v>30</v>
      </c>
      <c r="P41" s="266">
        <v>30</v>
      </c>
      <c r="Q41" s="252" t="s">
        <v>77</v>
      </c>
      <c r="R41" s="689"/>
      <c r="S41" s="689"/>
      <c r="T41" s="689"/>
      <c r="U41" s="253">
        <f>IF(OR(P41="",M41=Paramétrage!$C$10,M41=Paramétrage!$C$13,M41=Paramétrage!$C$17,M41=Paramétrage!$C$20,M41=Paramétrage!$C$24,M41=Paramétrage!$C$27,AND(M41&lt;&gt;Paramétrage!$C$9,Q41="Mut+ext")),0,ROUNDUP(O41/P41,0))</f>
        <v>1</v>
      </c>
      <c r="V41" s="254">
        <f>IF(OR(M41="",Q41="Mut+ext"),0,IF(VLOOKUP(M41,Paramétrage!$C$6:$E$29,2,0)=0,0,IF(P41="","saisir capacité",N41*U41*VLOOKUP(M41,Paramétrage!$C$6:$E$29,2,0))))</f>
        <v>15</v>
      </c>
      <c r="W41" s="255"/>
      <c r="X41" s="256">
        <f>IF(OR(M41="",Q41="Mut+ext"),0,IF(ISERROR(V41+W41)=1,V41,V41+W41))</f>
        <v>15</v>
      </c>
      <c r="Y41" s="257">
        <f>IF(OR(M41="",Q41="Mut+ext"),0,IF(ISERROR(W41+V41*VLOOKUP(M41,Paramétrage!$C$6:$E$29,3,0))=1,X41,W41+V41*VLOOKUP(M41,Paramétrage!$C$6:$E$29,3,0)))</f>
        <v>15</v>
      </c>
      <c r="Z41" s="690"/>
      <c r="AA41" s="690"/>
      <c r="AB41" s="690"/>
      <c r="AC41" s="364"/>
      <c r="AD41" s="361"/>
      <c r="AE41" s="362">
        <f>IF(G41="",0,IF(K41="",0,IF(SUMIF(G40:G43,G41,O40:O43)=0,0,IF(OR(L41="",K41="obligatoire"),AF41/SUMIF(G40:G43,G41,O40:O43),AF41/(SUMIF(G40:G43,G41,O40:O43)/L41)))))</f>
        <v>15</v>
      </c>
      <c r="AF41" s="365">
        <f>N41*O41</f>
        <v>450</v>
      </c>
    </row>
    <row r="42" spans="1:32" x14ac:dyDescent="0.25">
      <c r="A42" s="703"/>
      <c r="B42" s="687"/>
      <c r="C42" s="694"/>
      <c r="D42" s="694"/>
      <c r="E42" s="692"/>
      <c r="F42" s="692"/>
      <c r="G42" s="244" t="s">
        <v>207</v>
      </c>
      <c r="H42" s="245" t="s">
        <v>66</v>
      </c>
      <c r="I42" s="394" t="s">
        <v>208</v>
      </c>
      <c r="J42" s="373">
        <v>71</v>
      </c>
      <c r="K42" s="292" t="s">
        <v>64</v>
      </c>
      <c r="L42" s="263">
        <v>1</v>
      </c>
      <c r="M42" s="261" t="s">
        <v>82</v>
      </c>
      <c r="N42" s="264">
        <v>15</v>
      </c>
      <c r="O42" s="265">
        <v>30</v>
      </c>
      <c r="P42" s="266">
        <v>30</v>
      </c>
      <c r="Q42" s="252" t="s">
        <v>77</v>
      </c>
      <c r="R42" s="689"/>
      <c r="S42" s="689"/>
      <c r="T42" s="689"/>
      <c r="U42" s="253">
        <f>IF(OR(P42="",M42=Paramétrage!$C$10,M42=Paramétrage!$C$13,M42=Paramétrage!$C$17,M42=Paramétrage!$C$20,M42=Paramétrage!$C$24,M42=Paramétrage!$C$27,AND(M42&lt;&gt;Paramétrage!$C$9,Q42="Mut+ext")),0,ROUNDUP(O42/P42,0))</f>
        <v>1</v>
      </c>
      <c r="V42" s="254">
        <f>IF(OR(M42="",Q42="Mut+ext"),0,IF(VLOOKUP(M42,Paramétrage!$C$6:$E$29,2,0)=0,0,IF(P42="","saisir capacité",N42*U42*VLOOKUP(M42,Paramétrage!$C$6:$E$29,2,0))))</f>
        <v>15</v>
      </c>
      <c r="W42" s="255"/>
      <c r="X42" s="256">
        <f>IF(OR(M42="",Q42="Mut+ext"),0,IF(ISERROR(V42+W42)=1,V42,V42+W42))</f>
        <v>15</v>
      </c>
      <c r="Y42" s="257">
        <f>IF(OR(M42="",Q42="Mut+ext"),0,IF(ISERROR(W42+V42*VLOOKUP(M42,Paramétrage!$C$6:$E$29,3,0))=1,X42,W42+V42*VLOOKUP(M42,Paramétrage!$C$6:$E$29,3,0)))</f>
        <v>15</v>
      </c>
      <c r="Z42" s="690"/>
      <c r="AA42" s="690"/>
      <c r="AB42" s="690"/>
      <c r="AC42" s="364"/>
      <c r="AD42" s="361"/>
      <c r="AE42" s="362">
        <f>IF(G42="",0,IF(K42="",0,IF(SUMIF(G40:G43,G42,O40:O43)=0,0,IF(OR(L42="",K42="obligatoire"),AF42/SUMIF(G40:G43,G42,O40:O43),AF42/(SUMIF(G40:G43,G42,O40:O43)/L42)))))</f>
        <v>15</v>
      </c>
      <c r="AF42" s="365">
        <f>N42*O42</f>
        <v>450</v>
      </c>
    </row>
    <row r="43" spans="1:32" x14ac:dyDescent="0.25">
      <c r="A43" s="703"/>
      <c r="B43" s="687"/>
      <c r="C43" s="694"/>
      <c r="D43" s="694"/>
      <c r="E43" s="692"/>
      <c r="F43" s="692"/>
      <c r="G43" s="244"/>
      <c r="H43" s="290"/>
      <c r="I43" s="291"/>
      <c r="J43" s="261"/>
      <c r="K43" s="292"/>
      <c r="L43" s="263"/>
      <c r="M43" s="261"/>
      <c r="N43" s="293"/>
      <c r="O43" s="294"/>
      <c r="P43" s="266"/>
      <c r="Q43" s="267"/>
      <c r="R43" s="689"/>
      <c r="S43" s="689"/>
      <c r="T43" s="689"/>
      <c r="U43" s="253">
        <f>IF(OR(P43="",M43=Paramétrage!$C$10,M43=Paramétrage!$C$13,M43=Paramétrage!$C$17,M43=Paramétrage!$C$20,M43=Paramétrage!$C$24,M43=Paramétrage!$C$27,AND(M43&lt;&gt;Paramétrage!$C$9,Q43="Mut+ext")),0,ROUNDUP(O43/P43,0))</f>
        <v>0</v>
      </c>
      <c r="V43" s="254">
        <f>IF(OR(M43="",Q43="Mut+ext"),0,IF(VLOOKUP(M43,Paramétrage!$C$6:$E$29,2,0)=0,0,IF(P43="","saisir capacité",N43*U43*VLOOKUP(M43,Paramétrage!$C$6:$E$29,2,0))))</f>
        <v>0</v>
      </c>
      <c r="W43" s="255"/>
      <c r="X43" s="256">
        <f>IF(OR(M43="",Q43="Mut+ext"),0,IF(ISERROR(V43+W43)=1,V43,V43+W43))</f>
        <v>0</v>
      </c>
      <c r="Y43" s="257">
        <f>IF(OR(M43="",Q43="Mut+ext"),0,IF(ISERROR(W43+V43*VLOOKUP(M43,Paramétrage!$C$6:$E$29,3,0))=1,X43,W43+V43*VLOOKUP(M43,Paramétrage!$C$6:$E$29,3,0)))</f>
        <v>0</v>
      </c>
      <c r="Z43" s="690"/>
      <c r="AA43" s="690"/>
      <c r="AB43" s="690"/>
      <c r="AC43" s="364"/>
      <c r="AD43" s="361"/>
      <c r="AE43" s="362">
        <f>IF(G43="",0,IF(K43="",0,IF(SUMIF(G40:G43,G43,O40:O43)=0,0,IF(OR(L43="",K43="obligatoire"),AF43/SUMIF(G40:G43,G43,O40:O43),AF43/(SUMIF(G40:G43,G43,O40:O43)/L43)))))</f>
        <v>0</v>
      </c>
      <c r="AF43" s="365">
        <f>N43*O43</f>
        <v>0</v>
      </c>
    </row>
    <row r="44" spans="1:32" ht="15.6" customHeight="1" thickBot="1" x14ac:dyDescent="0.3">
      <c r="A44" s="703"/>
      <c r="B44" s="687"/>
      <c r="C44" s="269"/>
      <c r="D44" s="270"/>
      <c r="E44" s="271"/>
      <c r="F44" s="271"/>
      <c r="G44" s="271"/>
      <c r="H44" s="272"/>
      <c r="I44" s="273"/>
      <c r="J44" s="274"/>
      <c r="K44" s="275"/>
      <c r="L44" s="276"/>
      <c r="M44" s="277"/>
      <c r="N44" s="278">
        <f>AE44</f>
        <v>45</v>
      </c>
      <c r="O44" s="279"/>
      <c r="P44" s="279"/>
      <c r="Q44" s="280"/>
      <c r="R44" s="281"/>
      <c r="S44" s="281"/>
      <c r="T44" s="282"/>
      <c r="U44" s="283"/>
      <c r="V44" s="284">
        <f>SUM(V40:V43)</f>
        <v>45</v>
      </c>
      <c r="W44" s="277">
        <f>SUM(W40:W43)</f>
        <v>0</v>
      </c>
      <c r="X44" s="285">
        <f>SUM(X40:X43)</f>
        <v>45</v>
      </c>
      <c r="Y44" s="286">
        <f>SUM(Y40:Y43)</f>
        <v>45</v>
      </c>
      <c r="Z44" s="287"/>
      <c r="AA44" s="366"/>
      <c r="AB44" s="367"/>
      <c r="AC44" s="368"/>
      <c r="AD44" s="369"/>
      <c r="AE44" s="370">
        <f>SUM(AE40:AE43)</f>
        <v>45</v>
      </c>
      <c r="AF44" s="371">
        <f>SUM(AF40:AF43)</f>
        <v>1350</v>
      </c>
    </row>
    <row r="45" spans="1:32" ht="15.6" hidden="1" customHeight="1" x14ac:dyDescent="0.25">
      <c r="A45" s="703"/>
      <c r="B45" s="687" t="s">
        <v>109</v>
      </c>
      <c r="C45" s="688" t="s">
        <v>110</v>
      </c>
      <c r="D45" s="688"/>
      <c r="E45" s="693">
        <v>0</v>
      </c>
      <c r="F45" s="693" t="s">
        <v>64</v>
      </c>
      <c r="G45" s="565" t="s">
        <v>111</v>
      </c>
      <c r="H45" s="566"/>
      <c r="I45" s="567"/>
      <c r="J45" s="568"/>
      <c r="K45" s="374"/>
      <c r="L45" s="569"/>
      <c r="M45" s="568"/>
      <c r="N45" s="570"/>
      <c r="O45" s="571"/>
      <c r="P45" s="572"/>
      <c r="Q45" s="573"/>
      <c r="R45" s="689"/>
      <c r="S45" s="689"/>
      <c r="T45" s="689"/>
      <c r="U45" s="253">
        <f>IF(OR(P45="",M45=Paramétrage!$C$10,M45=Paramétrage!$C$13,M45=Paramétrage!$C$17,M45=Paramétrage!$C$20,M45=Paramétrage!$C$24,M45=Paramétrage!$C$27,AND(M45&lt;&gt;Paramétrage!$C$9,Q45="Mut+ext")),0,ROUNDUP(O45/P45,0))</f>
        <v>0</v>
      </c>
      <c r="V45" s="254">
        <f>IF(OR(M45="",Q45="Mut+ext"),0,IF(VLOOKUP(M45,Paramétrage!$C$6:$E$29,2,0)=0,0,IF(P45="","saisir capacité",N45*U45*VLOOKUP(M45,Paramétrage!$C$6:$E$29,2,0))))</f>
        <v>0</v>
      </c>
      <c r="W45" s="255"/>
      <c r="X45" s="256">
        <f>IF(OR(M45="",Q45="Mut+ext"),0,IF(ISERROR(V45+W45)=1,V45,V45+W45))</f>
        <v>0</v>
      </c>
      <c r="Y45" s="257">
        <f>IF(OR(M45="",Q45="Mut+ext"),0,IF(ISERROR(W45+V45*VLOOKUP(M45,Paramétrage!$C$6:$E$29,3,0))=1,X45,W45+V45*VLOOKUP(M45,Paramétrage!$C$6:$E$29,3,0)))</f>
        <v>0</v>
      </c>
      <c r="Z45" s="690"/>
      <c r="AA45" s="690"/>
      <c r="AB45" s="690"/>
      <c r="AC45" s="360"/>
      <c r="AD45" s="361"/>
      <c r="AE45" s="362">
        <f>IF(G45="",0,IF(K45="",0,IF(SUMIF(G45:G46,G45,O45:O46)=0,0,IF(OR(L45="",K45="obligatoire"),AF45/SUMIF(G45:G46,G45,O45:O46),AF45/(SUMIF(G45:G46,G45,O45:O46)/L45)))))</f>
        <v>0</v>
      </c>
      <c r="AF45" s="363">
        <f>N45*O45</f>
        <v>0</v>
      </c>
    </row>
    <row r="46" spans="1:32" hidden="1" x14ac:dyDescent="0.25">
      <c r="A46" s="703"/>
      <c r="B46" s="687"/>
      <c r="C46" s="688"/>
      <c r="D46" s="688"/>
      <c r="E46" s="693"/>
      <c r="F46" s="693"/>
      <c r="G46" s="244"/>
      <c r="H46" s="312"/>
      <c r="I46" s="291"/>
      <c r="J46" s="261"/>
      <c r="K46" s="292"/>
      <c r="L46" s="263"/>
      <c r="M46" s="261"/>
      <c r="N46" s="293"/>
      <c r="O46" s="265"/>
      <c r="P46" s="266"/>
      <c r="Q46" s="267"/>
      <c r="R46" s="689"/>
      <c r="S46" s="689"/>
      <c r="T46" s="689"/>
      <c r="U46" s="253">
        <f>IF(OR(P46="",M46=Paramétrage!$C$10,M46=Paramétrage!$C$13,M46=Paramétrage!$C$17,M46=Paramétrage!$C$20,M46=Paramétrage!$C$24,M46=Paramétrage!$C$27,AND(M46&lt;&gt;Paramétrage!$C$9,Q46="Mut+ext")),0,ROUNDUP(O46/P46,0))</f>
        <v>0</v>
      </c>
      <c r="V46" s="254">
        <f>IF(OR(M46="",Q46="Mut+ext"),0,IF(VLOOKUP(M46,Paramétrage!$C$6:$E$29,2,0)=0,0,IF(P46="","saisir capacité",N46*U46*VLOOKUP(M46,Paramétrage!$C$6:$E$29,2,0))))</f>
        <v>0</v>
      </c>
      <c r="W46" s="255"/>
      <c r="X46" s="256">
        <f>IF(OR(M46="",Q46="Mut+ext"),0,IF(ISERROR(V46+W46)=1,V46,V46+W46))</f>
        <v>0</v>
      </c>
      <c r="Y46" s="257">
        <f>IF(OR(M46="",Q46="Mut+ext"),0,IF(ISERROR(W46+V46*VLOOKUP(M46,Paramétrage!$C$6:$E$29,3,0))=1,X46,W46+V46*VLOOKUP(M46,Paramétrage!$C$6:$E$29,3,0)))</f>
        <v>0</v>
      </c>
      <c r="Z46" s="690"/>
      <c r="AA46" s="690"/>
      <c r="AB46" s="690"/>
      <c r="AC46" s="364"/>
      <c r="AD46" s="361"/>
      <c r="AE46" s="362">
        <f>IF(G46="",0,IF(K46="",0,IF(SUMIF(G45:G46,G46,O45:O46)=0,0,IF(OR(L46="",K46="obligatoire"),AF46/SUMIF(G45:G46,G46,O45:O46),AF46/(SUMIF(G45:G46,G46,O45:O46)/L46)))))</f>
        <v>0</v>
      </c>
      <c r="AF46" s="365">
        <f>N46*O46</f>
        <v>0</v>
      </c>
    </row>
    <row r="47" spans="1:32" hidden="1" x14ac:dyDescent="0.25">
      <c r="A47" s="703"/>
      <c r="B47" s="687"/>
      <c r="C47" s="269"/>
      <c r="D47" s="270"/>
      <c r="E47" s="271"/>
      <c r="F47" s="271"/>
      <c r="G47" s="271"/>
      <c r="H47" s="272"/>
      <c r="I47" s="273"/>
      <c r="J47" s="274"/>
      <c r="K47" s="275"/>
      <c r="L47" s="276"/>
      <c r="M47" s="277"/>
      <c r="N47" s="278">
        <f>AE47</f>
        <v>0</v>
      </c>
      <c r="O47" s="279"/>
      <c r="P47" s="279"/>
      <c r="Q47" s="280"/>
      <c r="R47" s="281"/>
      <c r="S47" s="281"/>
      <c r="T47" s="282"/>
      <c r="U47" s="283"/>
      <c r="V47" s="284">
        <f>SUM(V45:V46)</f>
        <v>0</v>
      </c>
      <c r="W47" s="277">
        <f>SUM(W45:W46)</f>
        <v>0</v>
      </c>
      <c r="X47" s="285">
        <f>SUM(X45:X46)</f>
        <v>0</v>
      </c>
      <c r="Y47" s="286">
        <f>SUM(Y45:Y46)</f>
        <v>0</v>
      </c>
      <c r="Z47" s="287"/>
      <c r="AA47" s="366"/>
      <c r="AB47" s="367"/>
      <c r="AC47" s="368"/>
      <c r="AD47" s="369"/>
      <c r="AE47" s="370">
        <f>SUM(AE45:AE46)</f>
        <v>0</v>
      </c>
      <c r="AF47" s="371">
        <f>SUM(AF45:AF46)</f>
        <v>0</v>
      </c>
    </row>
    <row r="48" spans="1:32" ht="15.6" hidden="1" customHeight="1" x14ac:dyDescent="0.25">
      <c r="A48" s="703"/>
      <c r="B48" s="687" t="s">
        <v>112</v>
      </c>
      <c r="C48" s="688" t="s">
        <v>113</v>
      </c>
      <c r="D48" s="688"/>
      <c r="E48" s="243">
        <v>0</v>
      </c>
      <c r="F48" s="243" t="s">
        <v>64</v>
      </c>
      <c r="G48" s="244" t="s">
        <v>114</v>
      </c>
      <c r="H48" s="259"/>
      <c r="I48" s="260"/>
      <c r="J48" s="261"/>
      <c r="K48" s="262"/>
      <c r="L48" s="263"/>
      <c r="M48" s="261"/>
      <c r="N48" s="264"/>
      <c r="O48" s="265"/>
      <c r="P48" s="266"/>
      <c r="Q48" s="252"/>
      <c r="R48" s="689"/>
      <c r="S48" s="689"/>
      <c r="T48" s="689"/>
      <c r="U48" s="253">
        <f>IF(OR(P48="",M48=Paramétrage!$C$10,M48=Paramétrage!$C$13,M48=Paramétrage!$C$17,M48=Paramétrage!$C$20,M48=Paramétrage!$C$24,M48=Paramétrage!$C$27,AND(M48&lt;&gt;Paramétrage!$C$9,Q48="Mut+ext")),0,ROUNDUP(O48/P48,0))</f>
        <v>0</v>
      </c>
      <c r="V48" s="254">
        <f>IF(OR(M48="",Q48="Mut+ext"),0,IF(VLOOKUP(M48,Paramétrage!$C$6:$E$29,2,0)=0,0,IF(P48="","saisir capacité",N48*U48*VLOOKUP(M48,Paramétrage!$C$6:$E$29,2,0))))</f>
        <v>0</v>
      </c>
      <c r="W48" s="255"/>
      <c r="X48" s="256">
        <f>IF(OR(M48="",Q48="Mut+ext"),0,IF(ISERROR(V48+W48)=1,V48,V48+W48))</f>
        <v>0</v>
      </c>
      <c r="Y48" s="257">
        <f>IF(OR(M48="",Q48="Mut+ext"),0,IF(ISERROR(W48+V48*VLOOKUP(M48,Paramétrage!$C$6:$E$29,3,0))=1,X48,W48+V48*VLOOKUP(M48,Paramétrage!$C$6:$E$29,3,0)))</f>
        <v>0</v>
      </c>
      <c r="Z48" s="690"/>
      <c r="AA48" s="690"/>
      <c r="AB48" s="690"/>
      <c r="AC48" s="360"/>
      <c r="AD48" s="361"/>
      <c r="AE48" s="362">
        <f>IF(G48="",0,IF(K48="",0,IF(SUMIF(G48:G48,G48,O48:O48)=0,0,IF(OR(L48="",K48="obligatoire"),AF48/SUMIF(G48:G48,G48,O48:O48),AF48/(SUMIF(G48:G48,G48,O48:O48)/L48)))))</f>
        <v>0</v>
      </c>
      <c r="AF48" s="363">
        <f>N48*O48</f>
        <v>0</v>
      </c>
    </row>
    <row r="49" spans="1:32" hidden="1" x14ac:dyDescent="0.25">
      <c r="A49" s="703"/>
      <c r="B49" s="687"/>
      <c r="C49" s="269"/>
      <c r="D49" s="270"/>
      <c r="E49" s="271"/>
      <c r="F49" s="271"/>
      <c r="G49" s="271"/>
      <c r="H49" s="272"/>
      <c r="I49" s="273"/>
      <c r="J49" s="274"/>
      <c r="K49" s="275"/>
      <c r="L49" s="276"/>
      <c r="M49" s="277"/>
      <c r="N49" s="278">
        <f>AE49</f>
        <v>0</v>
      </c>
      <c r="O49" s="279"/>
      <c r="P49" s="279"/>
      <c r="Q49" s="280"/>
      <c r="R49" s="281"/>
      <c r="S49" s="281"/>
      <c r="T49" s="282"/>
      <c r="U49" s="283"/>
      <c r="V49" s="284">
        <f>SUM(V48:V48)</f>
        <v>0</v>
      </c>
      <c r="W49" s="277">
        <f>SUM(W48:W48)</f>
        <v>0</v>
      </c>
      <c r="X49" s="285">
        <f>SUM(X48:X48)</f>
        <v>0</v>
      </c>
      <c r="Y49" s="286">
        <f>SUM(Y48:Y48)</f>
        <v>0</v>
      </c>
      <c r="Z49" s="287"/>
      <c r="AA49" s="366"/>
      <c r="AB49" s="367"/>
      <c r="AC49" s="368"/>
      <c r="AD49" s="369"/>
      <c r="AE49" s="370">
        <f>SUM(AE48:AE48)</f>
        <v>0</v>
      </c>
      <c r="AF49" s="371">
        <f>SUM(AF48:AF48)</f>
        <v>0</v>
      </c>
    </row>
    <row r="50" spans="1:32" ht="15.6" hidden="1" customHeight="1" x14ac:dyDescent="0.25">
      <c r="A50" s="703"/>
      <c r="B50" s="687" t="s">
        <v>115</v>
      </c>
      <c r="C50" s="688" t="s">
        <v>116</v>
      </c>
      <c r="D50" s="688"/>
      <c r="E50" s="243">
        <v>0</v>
      </c>
      <c r="F50" s="243" t="s">
        <v>64</v>
      </c>
      <c r="G50" s="244" t="s">
        <v>117</v>
      </c>
      <c r="H50" s="259"/>
      <c r="I50" s="260"/>
      <c r="J50" s="261"/>
      <c r="K50" s="262"/>
      <c r="L50" s="263"/>
      <c r="M50" s="261"/>
      <c r="N50" s="264"/>
      <c r="O50" s="265"/>
      <c r="P50" s="266"/>
      <c r="Q50" s="252"/>
      <c r="R50" s="689"/>
      <c r="S50" s="689"/>
      <c r="T50" s="689"/>
      <c r="U50" s="253">
        <f>IF(OR(P50="",M50=Paramétrage!$C$10,M50=Paramétrage!$C$13,M50=Paramétrage!$C$17,M50=Paramétrage!$C$20,M50=Paramétrage!$C$24,M50=Paramétrage!$C$27,AND(M50&lt;&gt;Paramétrage!$C$9,Q50="Mut+ext")),0,ROUNDUP(O50/P50,0))</f>
        <v>0</v>
      </c>
      <c r="V50" s="254">
        <f>IF(OR(M50="",Q50="Mut+ext"),0,IF(VLOOKUP(M50,Paramétrage!$C$6:$E$29,2,0)=0,0,IF(P50="","saisir capacité",N50*U50*VLOOKUP(M50,Paramétrage!$C$6:$E$29,2,0))))</f>
        <v>0</v>
      </c>
      <c r="W50" s="255"/>
      <c r="X50" s="256">
        <f>IF(OR(M50="",Q50="Mut+ext"),0,IF(ISERROR(V50+W50)=1,V50,V50+W50))</f>
        <v>0</v>
      </c>
      <c r="Y50" s="257">
        <f>IF(OR(M50="",Q50="Mut+ext"),0,IF(ISERROR(W50+V50*VLOOKUP(M50,Paramétrage!$C$6:$E$29,3,0))=1,X50,W50+V50*VLOOKUP(M50,Paramétrage!$C$6:$E$29,3,0)))</f>
        <v>0</v>
      </c>
      <c r="Z50" s="690"/>
      <c r="AA50" s="690"/>
      <c r="AB50" s="690"/>
      <c r="AC50" s="360"/>
      <c r="AD50" s="361"/>
      <c r="AE50" s="362">
        <f>IF(G50="",0,IF(K50="",0,IF(SUMIF(G50:G50,G50,O50:O50)=0,0,IF(OR(L50="",K50="obligatoire"),AF50/SUMIF(G50:G50,G50,O50:O50),AF50/(SUMIF(G50:G50,G50,O50:O50)/L50)))))</f>
        <v>0</v>
      </c>
      <c r="AF50" s="363">
        <f>N50*O50</f>
        <v>0</v>
      </c>
    </row>
    <row r="51" spans="1:32" hidden="1" x14ac:dyDescent="0.25">
      <c r="A51" s="703"/>
      <c r="B51" s="687"/>
      <c r="C51" s="269"/>
      <c r="D51" s="270"/>
      <c r="E51" s="271"/>
      <c r="F51" s="271"/>
      <c r="G51" s="271"/>
      <c r="H51" s="272"/>
      <c r="I51" s="273"/>
      <c r="J51" s="274"/>
      <c r="K51" s="275"/>
      <c r="L51" s="276"/>
      <c r="M51" s="277"/>
      <c r="N51" s="278">
        <f>AE51</f>
        <v>0</v>
      </c>
      <c r="O51" s="279"/>
      <c r="P51" s="279"/>
      <c r="Q51" s="280"/>
      <c r="R51" s="281"/>
      <c r="S51" s="281"/>
      <c r="T51" s="282"/>
      <c r="U51" s="283"/>
      <c r="V51" s="284">
        <f>SUM(V50:V50)</f>
        <v>0</v>
      </c>
      <c r="W51" s="277">
        <f>SUM(W50:W50)</f>
        <v>0</v>
      </c>
      <c r="X51" s="285">
        <f>SUM(X50:X50)</f>
        <v>0</v>
      </c>
      <c r="Y51" s="286">
        <f>SUM(Y50:Y50)</f>
        <v>0</v>
      </c>
      <c r="Z51" s="287"/>
      <c r="AA51" s="366"/>
      <c r="AB51" s="367"/>
      <c r="AC51" s="368"/>
      <c r="AD51" s="369"/>
      <c r="AE51" s="370">
        <f>SUM(AE50:AE50)</f>
        <v>0</v>
      </c>
      <c r="AF51" s="371">
        <f>SUM(AF50:AF50)</f>
        <v>0</v>
      </c>
    </row>
    <row r="52" spans="1:32" ht="15.6" hidden="1" customHeight="1" x14ac:dyDescent="0.25">
      <c r="A52" s="703"/>
      <c r="B52" s="687" t="s">
        <v>118</v>
      </c>
      <c r="C52" s="688" t="s">
        <v>119</v>
      </c>
      <c r="D52" s="688"/>
      <c r="E52" s="243">
        <v>0</v>
      </c>
      <c r="F52" s="243" t="s">
        <v>64</v>
      </c>
      <c r="G52" s="244" t="s">
        <v>120</v>
      </c>
      <c r="H52" s="259"/>
      <c r="I52" s="260"/>
      <c r="J52" s="261"/>
      <c r="K52" s="262"/>
      <c r="L52" s="263"/>
      <c r="M52" s="261"/>
      <c r="N52" s="264"/>
      <c r="O52" s="265"/>
      <c r="P52" s="266"/>
      <c r="Q52" s="252"/>
      <c r="R52" s="689"/>
      <c r="S52" s="689"/>
      <c r="T52" s="689"/>
      <c r="U52" s="253">
        <f>IF(OR(P52="",M52=Paramétrage!$C$10,M52=Paramétrage!$C$13,M52=Paramétrage!$C$17,M52=Paramétrage!$C$20,M52=Paramétrage!$C$24,M52=Paramétrage!$C$27,AND(M52&lt;&gt;Paramétrage!$C$9,Q52="Mut+ext")),0,ROUNDUP(O52/P52,0))</f>
        <v>0</v>
      </c>
      <c r="V52" s="254">
        <f>IF(OR(M52="",Q52="Mut+ext"),0,IF(VLOOKUP(M52,Paramétrage!$C$6:$E$29,2,0)=0,0,IF(P52="","saisir capacité",N52*U52*VLOOKUP(M52,Paramétrage!$C$6:$E$29,2,0))))</f>
        <v>0</v>
      </c>
      <c r="W52" s="255"/>
      <c r="X52" s="256">
        <f>IF(OR(M52="",Q52="Mut+ext"),0,IF(ISERROR(V52+W52)=1,V52,V52+W52))</f>
        <v>0</v>
      </c>
      <c r="Y52" s="257">
        <f>IF(OR(M52="",Q52="Mut+ext"),0,IF(ISERROR(W52+V52*VLOOKUP(M52,Paramétrage!$C$6:$E$29,3,0))=1,X52,W52+V52*VLOOKUP(M52,Paramétrage!$C$6:$E$29,3,0)))</f>
        <v>0</v>
      </c>
      <c r="Z52" s="690"/>
      <c r="AA52" s="690"/>
      <c r="AB52" s="690"/>
      <c r="AC52" s="360"/>
      <c r="AD52" s="361"/>
      <c r="AE52" s="362">
        <f>IF(G52="",0,IF(K52="",0,IF(SUMIF(G52:G52,G52,O52:O52)=0,0,IF(OR(L52="",K52="obligatoire"),AF52/SUMIF(G52:G52,G52,O52:O52),AF52/(SUMIF(G52:G52,G52,O52:O52)/L52)))))</f>
        <v>0</v>
      </c>
      <c r="AF52" s="363">
        <f>N52*O52</f>
        <v>0</v>
      </c>
    </row>
    <row r="53" spans="1:32" hidden="1" x14ac:dyDescent="0.25">
      <c r="A53" s="703"/>
      <c r="B53" s="687"/>
      <c r="C53" s="269"/>
      <c r="D53" s="270"/>
      <c r="E53" s="271"/>
      <c r="F53" s="271"/>
      <c r="G53" s="271"/>
      <c r="H53" s="272"/>
      <c r="I53" s="273"/>
      <c r="J53" s="274"/>
      <c r="K53" s="275"/>
      <c r="L53" s="276"/>
      <c r="M53" s="277"/>
      <c r="N53" s="278">
        <f>AE53</f>
        <v>0</v>
      </c>
      <c r="O53" s="279"/>
      <c r="P53" s="279"/>
      <c r="Q53" s="280"/>
      <c r="R53" s="281"/>
      <c r="S53" s="281"/>
      <c r="T53" s="282"/>
      <c r="U53" s="283"/>
      <c r="V53" s="284">
        <f>SUM(V52:V52)</f>
        <v>0</v>
      </c>
      <c r="W53" s="277">
        <f>SUM(W52:W52)</f>
        <v>0</v>
      </c>
      <c r="X53" s="285">
        <f>SUM(X52:X52)</f>
        <v>0</v>
      </c>
      <c r="Y53" s="286">
        <f>SUM(Y52:Y52)</f>
        <v>0</v>
      </c>
      <c r="Z53" s="287"/>
      <c r="AA53" s="366"/>
      <c r="AB53" s="367"/>
      <c r="AC53" s="368"/>
      <c r="AD53" s="369"/>
      <c r="AE53" s="370">
        <f>SUM(AE52:AE52)</f>
        <v>0</v>
      </c>
      <c r="AF53" s="371">
        <f>SUM(AF52:AF52)</f>
        <v>0</v>
      </c>
    </row>
    <row r="54" spans="1:32" ht="18" customHeight="1" thickBot="1" x14ac:dyDescent="0.3">
      <c r="A54" s="703"/>
      <c r="B54" s="296"/>
      <c r="C54" s="296"/>
      <c r="D54" s="296"/>
      <c r="E54" s="297">
        <f>E12+E17+E23+E30+E35+E40</f>
        <v>30</v>
      </c>
      <c r="F54" s="297"/>
      <c r="G54" s="298"/>
      <c r="H54" s="299"/>
      <c r="I54" s="299"/>
      <c r="J54" s="300"/>
      <c r="K54" s="296"/>
      <c r="L54" s="296"/>
      <c r="M54" s="301"/>
      <c r="N54" s="302">
        <f>N44+N39+N34+N29+N22+N16+N47+N49+N51+N53</f>
        <v>295.5</v>
      </c>
      <c r="O54" s="303"/>
      <c r="P54" s="296"/>
      <c r="Q54" s="304"/>
      <c r="R54" s="303"/>
      <c r="S54" s="303"/>
      <c r="T54" s="305"/>
      <c r="U54" s="300"/>
      <c r="V54" s="306">
        <f>V44+V39+V34+V29+V22+V16+V47+V49+V51+V53</f>
        <v>258</v>
      </c>
      <c r="W54" s="306">
        <f>W44+W39+W34+W29+W22+W16+W47+W49+W51+W53</f>
        <v>0</v>
      </c>
      <c r="X54" s="306">
        <f>X44+X39+X34+X29+X22+X16+X47+X49+X51+X53</f>
        <v>258</v>
      </c>
      <c r="Y54" s="306">
        <f>Y44+Y39+Y34+Y29+Y22+Y16+Y47+Y49+Y51+Y53</f>
        <v>258</v>
      </c>
      <c r="Z54" s="307"/>
      <c r="AA54" s="299"/>
      <c r="AB54" s="376"/>
      <c r="AC54" s="299"/>
      <c r="AD54" s="377"/>
      <c r="AE54" s="378">
        <f>SUM(AE12:AE44)/2</f>
        <v>295.5</v>
      </c>
      <c r="AF54" s="379">
        <f>SUM(AF12:AF39)</f>
        <v>15660</v>
      </c>
    </row>
    <row r="55" spans="1:32" ht="14.4" customHeight="1" thickBot="1" x14ac:dyDescent="0.3">
      <c r="A55" s="691" t="s">
        <v>121</v>
      </c>
      <c r="B55" s="687" t="s">
        <v>122</v>
      </c>
      <c r="C55" s="688" t="s">
        <v>141</v>
      </c>
      <c r="D55" s="688"/>
      <c r="E55" s="692">
        <v>24</v>
      </c>
      <c r="F55" s="692" t="s">
        <v>64</v>
      </c>
      <c r="G55" s="243" t="s">
        <v>124</v>
      </c>
      <c r="H55" s="566" t="s">
        <v>66</v>
      </c>
      <c r="I55" s="567" t="s">
        <v>146</v>
      </c>
      <c r="J55" s="568">
        <v>71</v>
      </c>
      <c r="K55" s="374" t="s">
        <v>64</v>
      </c>
      <c r="L55" s="569">
        <v>1</v>
      </c>
      <c r="M55" s="568" t="s">
        <v>147</v>
      </c>
      <c r="N55" s="570">
        <v>150</v>
      </c>
      <c r="O55" s="571">
        <v>30</v>
      </c>
      <c r="P55" s="572">
        <v>30</v>
      </c>
      <c r="Q55" s="573" t="s">
        <v>77</v>
      </c>
      <c r="R55" s="689"/>
      <c r="S55" s="689"/>
      <c r="T55" s="689"/>
      <c r="U55" s="308">
        <f>IF(OR(P55="",M55=Paramétrage!$C$10,M55=Paramétrage!$C$13,M55=Paramétrage!$C$17,M55=Paramétrage!$C$20,M55=Paramétrage!$C$24,M55=Paramétrage!$C$27,AND(M55&lt;&gt;Paramétrage!$C$9,Q55="Mut+ext")),0,ROUNDUP(O55/P55,0))</f>
        <v>0</v>
      </c>
      <c r="V55" s="309">
        <f>IF(OR(M55="",Q55="Mut+ext"),0,IF(VLOOKUP(M55,Paramétrage!$C$6:$E$29,2,0)=0,0,IF(P55="","saisir capacité",N55*U55*VLOOKUP(M55,Paramétrage!$C$6:$E$29,2,0))))</f>
        <v>0</v>
      </c>
      <c r="W55" s="255">
        <v>30</v>
      </c>
      <c r="X55" s="310">
        <f>IF(OR(M55="",Q55="Mut+ext"),0,IF(ISERROR(V55+W55)=1,V55,V55+W55))</f>
        <v>30</v>
      </c>
      <c r="Y55" s="311">
        <f>IF(OR(M55="",Q55="Mut+ext"),0,IF(ISERROR(W55+V55*VLOOKUP(M55,Paramétrage!$C$6:$E$29,3,0))=1,X55,W55+V55*VLOOKUP(M55,Paramétrage!$C$6:$E$29,3,0)))</f>
        <v>30</v>
      </c>
      <c r="Z55" s="690"/>
      <c r="AA55" s="690"/>
      <c r="AB55" s="690"/>
      <c r="AC55" s="364"/>
      <c r="AD55" s="268"/>
      <c r="AE55" s="362">
        <f>IF(G55="",0,IF(K55="",0,IF(SUMIF(G55:G57,G55,O55:O57)=0,0,IF(OR(L55="",K55="obligatoire"),AF55/SUMIF(G55:G57,G55,O55:O57),AF55/(SUMIF(G55:G57,G55,O55:O57)/L55)))))</f>
        <v>150</v>
      </c>
      <c r="AF55" s="363">
        <f>N55*O55</f>
        <v>4500</v>
      </c>
    </row>
    <row r="56" spans="1:32" x14ac:dyDescent="0.25">
      <c r="A56" s="691"/>
      <c r="B56" s="687"/>
      <c r="C56" s="688"/>
      <c r="D56" s="688"/>
      <c r="E56" s="692"/>
      <c r="F56" s="692"/>
      <c r="G56" s="244" t="s">
        <v>126</v>
      </c>
      <c r="H56" s="574" t="s">
        <v>66</v>
      </c>
      <c r="I56" s="575" t="s">
        <v>143</v>
      </c>
      <c r="J56" s="576">
        <v>71</v>
      </c>
      <c r="K56" s="577" t="s">
        <v>64</v>
      </c>
      <c r="L56" s="578">
        <v>1</v>
      </c>
      <c r="M56" s="576" t="s">
        <v>144</v>
      </c>
      <c r="N56" s="579">
        <v>610</v>
      </c>
      <c r="O56" s="580">
        <v>30</v>
      </c>
      <c r="P56" s="581">
        <v>30</v>
      </c>
      <c r="Q56" s="582" t="s">
        <v>77</v>
      </c>
      <c r="R56" s="689"/>
      <c r="S56" s="689"/>
      <c r="T56" s="689"/>
      <c r="U56" s="308">
        <f>IF(OR(P56="",M56=Paramétrage!$C$10,M56=Paramétrage!$C$13,M56=Paramétrage!$C$17,M56=Paramétrage!$C$20,M56=Paramétrage!$C$24,M56=Paramétrage!$C$27,AND(M56&lt;&gt;Paramétrage!$C$9,Q56="Mut+ext")),0,ROUNDUP(O56/P56,0))</f>
        <v>0</v>
      </c>
      <c r="V56" s="309">
        <f>IF(OR(M56="",Q56="Mut+ext"),0,IF(VLOOKUP(M56,Paramétrage!$C$6:$E$29,2,0)=0,0,IF(P56="","saisir capacité",N56*U56*VLOOKUP(M56,Paramétrage!$C$6:$E$29,2,0))))</f>
        <v>0</v>
      </c>
      <c r="W56" s="255">
        <v>30</v>
      </c>
      <c r="X56" s="310">
        <f>IF(OR(M56="",Q56="Mut+ext"),0,IF(ISERROR(V56+W56)=1,V56,V56+W56))</f>
        <v>30</v>
      </c>
      <c r="Y56" s="311">
        <f>IF(OR(M56="",Q56="Mut+ext"),0,IF(ISERROR(W56+V56*VLOOKUP(M56,Paramétrage!$C$6:$E$29,3,0))=1,X56,W56+V56*VLOOKUP(M56,Paramétrage!$C$6:$E$29,3,0)))</f>
        <v>30</v>
      </c>
      <c r="Z56" s="690"/>
      <c r="AA56" s="690"/>
      <c r="AB56" s="690"/>
      <c r="AC56" s="364"/>
      <c r="AD56" s="361"/>
      <c r="AE56" s="362">
        <f>IF(G56="",0,IF(K56="",0,IF(SUMIF(G55:G57,G56,O55:O57)=0,0,IF(OR(L56="",K56="obligatoire"),AF56/SUMIF(G55:G57,G56,O55:O57),AF56/(SUMIF(G55:G57,G56,O55:O57)/L56)))))</f>
        <v>610</v>
      </c>
      <c r="AF56" s="365">
        <f>N56*O56</f>
        <v>18300</v>
      </c>
    </row>
    <row r="57" spans="1:32" x14ac:dyDescent="0.25">
      <c r="A57" s="691"/>
      <c r="B57" s="687"/>
      <c r="C57" s="688"/>
      <c r="D57" s="688"/>
      <c r="E57" s="692"/>
      <c r="F57" s="692"/>
      <c r="G57" s="244"/>
      <c r="H57" s="290"/>
      <c r="I57" s="260"/>
      <c r="J57" s="261"/>
      <c r="K57" s="292"/>
      <c r="L57" s="263"/>
      <c r="M57" s="261"/>
      <c r="N57" s="293"/>
      <c r="O57" s="294"/>
      <c r="P57" s="266"/>
      <c r="Q57" s="267"/>
      <c r="R57" s="689"/>
      <c r="S57" s="689"/>
      <c r="T57" s="689"/>
      <c r="U57" s="308">
        <f>IF(OR(P57="",M57=Paramétrage!$C$10,M57=Paramétrage!$C$13,M57=Paramétrage!$C$17,M57=Paramétrage!$C$20,M57=Paramétrage!$C$24,M57=Paramétrage!$C$27,AND(M57&lt;&gt;Paramétrage!$C$9,Q57="Mut+ext")),0,ROUNDUP(O57/P57,0))</f>
        <v>0</v>
      </c>
      <c r="V57" s="309">
        <f>IF(OR(M57="",Q57="Mut+ext"),0,IF(VLOOKUP(M57,Paramétrage!$C$6:$E$29,2,0)=0,0,IF(P57="","saisir capacité",N57*U57*VLOOKUP(M57,Paramétrage!$C$6:$E$29,2,0))))</f>
        <v>0</v>
      </c>
      <c r="W57" s="255"/>
      <c r="X57" s="310">
        <f>IF(OR(M57="",Q57="Mut+ext"),0,IF(ISERROR(V57+W57)=1,V57,V57+W57))</f>
        <v>0</v>
      </c>
      <c r="Y57" s="311">
        <f>IF(OR(M57="",Q57="Mut+ext"),0,IF(ISERROR(W57+V57*VLOOKUP(M57,Paramétrage!$C$6:$E$29,3,0))=1,X57,W57+V57*VLOOKUP(M57,Paramétrage!$C$6:$E$29,3,0)))</f>
        <v>0</v>
      </c>
      <c r="Z57" s="690"/>
      <c r="AA57" s="690"/>
      <c r="AB57" s="690"/>
      <c r="AC57" s="364"/>
      <c r="AD57" s="361"/>
      <c r="AE57" s="362">
        <f>IF(G57="",0,IF(K57="",0,IF(SUMIF(G55:G57,G57,O55:O57)=0,0,IF(OR(L57="",K57="obligatoire"),AF57/SUMIF(G55:G57,G57,O55:O57),AF57/(SUMIF(G55:G57,G57,O55:O57)/L57)))))</f>
        <v>0</v>
      </c>
      <c r="AF57" s="365">
        <f>N57*O57</f>
        <v>0</v>
      </c>
    </row>
    <row r="58" spans="1:32" ht="16.2" thickBot="1" x14ac:dyDescent="0.3">
      <c r="A58" s="691"/>
      <c r="B58" s="687"/>
      <c r="C58" s="313"/>
      <c r="D58" s="314"/>
      <c r="E58" s="315"/>
      <c r="F58" s="314"/>
      <c r="G58" s="314"/>
      <c r="H58" s="316"/>
      <c r="I58" s="317"/>
      <c r="J58" s="318"/>
      <c r="K58" s="319"/>
      <c r="L58" s="320"/>
      <c r="M58" s="321"/>
      <c r="N58" s="322">
        <f>AE58</f>
        <v>760</v>
      </c>
      <c r="O58" s="323"/>
      <c r="P58" s="323"/>
      <c r="Q58" s="324"/>
      <c r="R58" s="325"/>
      <c r="S58" s="325"/>
      <c r="T58" s="326"/>
      <c r="U58" s="327"/>
      <c r="V58" s="328">
        <f>SUM(V55:V57)</f>
        <v>0</v>
      </c>
      <c r="W58" s="321">
        <f>SUM(W55:W57)</f>
        <v>60</v>
      </c>
      <c r="X58" s="329">
        <f>SUM(X55:X57)</f>
        <v>60</v>
      </c>
      <c r="Y58" s="330">
        <f>SUM(Y55:Y57)</f>
        <v>60</v>
      </c>
      <c r="Z58" s="331"/>
      <c r="AA58" s="380"/>
      <c r="AB58" s="381"/>
      <c r="AC58" s="382"/>
      <c r="AD58" s="383"/>
      <c r="AE58" s="384">
        <f>SUM(AE55:AE57)</f>
        <v>760</v>
      </c>
      <c r="AF58" s="385">
        <f>SUM(AF55:AF57)</f>
        <v>22800</v>
      </c>
    </row>
    <row r="59" spans="1:32" ht="15.6" customHeight="1" thickBot="1" x14ac:dyDescent="0.3">
      <c r="A59" s="691"/>
      <c r="B59" s="687" t="s">
        <v>135</v>
      </c>
      <c r="C59" s="688" t="s">
        <v>209</v>
      </c>
      <c r="D59" s="688"/>
      <c r="E59" s="688">
        <v>6</v>
      </c>
      <c r="F59" s="243" t="s">
        <v>64</v>
      </c>
      <c r="G59" s="243" t="s">
        <v>136</v>
      </c>
      <c r="H59" s="259" t="s">
        <v>66</v>
      </c>
      <c r="I59" s="259" t="s">
        <v>210</v>
      </c>
      <c r="J59" s="261">
        <v>71</v>
      </c>
      <c r="K59" s="374" t="s">
        <v>64</v>
      </c>
      <c r="L59" s="263">
        <v>1</v>
      </c>
      <c r="M59" s="261" t="s">
        <v>82</v>
      </c>
      <c r="N59" s="293">
        <v>9</v>
      </c>
      <c r="O59" s="294">
        <v>30</v>
      </c>
      <c r="P59" s="266">
        <v>30</v>
      </c>
      <c r="Q59" s="252" t="s">
        <v>77</v>
      </c>
      <c r="R59" s="689"/>
      <c r="S59" s="689"/>
      <c r="T59" s="689"/>
      <c r="U59" s="308">
        <v>1</v>
      </c>
      <c r="V59" s="309">
        <v>9</v>
      </c>
      <c r="W59" s="255">
        <v>0</v>
      </c>
      <c r="X59" s="310">
        <f>IF(OR(M59="",Q59="Mut+ext"),0,IF(ISERROR(V59+W59)=1,V59,V59+W59))</f>
        <v>9</v>
      </c>
      <c r="Y59" s="311">
        <v>9</v>
      </c>
      <c r="Z59" s="690"/>
      <c r="AA59" s="690"/>
      <c r="AB59" s="690"/>
      <c r="AC59" s="364"/>
      <c r="AD59" s="268"/>
      <c r="AE59" s="362">
        <f>IF(G59="",0,IF(K59="",0,IF(SUMIF(G59:G59,G59,O59:O59)=0,0,IF(OR(L59="",K59="obligatoire"),AF59/SUMIF(G59:G59,G59,O59:O59),AF59/(SUMIF(G59:G59,G59,O59:O59)/L59)))))</f>
        <v>9</v>
      </c>
      <c r="AF59" s="363">
        <f>N59*O59</f>
        <v>270</v>
      </c>
    </row>
    <row r="60" spans="1:32" ht="15.6" customHeight="1" thickBot="1" x14ac:dyDescent="0.3">
      <c r="A60" s="691"/>
      <c r="B60" s="687"/>
      <c r="C60" s="395"/>
      <c r="D60" s="396"/>
      <c r="E60" s="692"/>
      <c r="F60" s="244" t="s">
        <v>64</v>
      </c>
      <c r="G60" s="244" t="s">
        <v>138</v>
      </c>
      <c r="H60" s="290" t="s">
        <v>66</v>
      </c>
      <c r="I60" s="290" t="s">
        <v>211</v>
      </c>
      <c r="J60" s="397">
        <v>71</v>
      </c>
      <c r="K60" s="577" t="s">
        <v>64</v>
      </c>
      <c r="L60" s="263">
        <v>1</v>
      </c>
      <c r="M60" s="261" t="s">
        <v>82</v>
      </c>
      <c r="N60" s="293">
        <v>24</v>
      </c>
      <c r="O60" s="294">
        <v>30</v>
      </c>
      <c r="P60" s="398">
        <v>30</v>
      </c>
      <c r="Q60" s="267" t="s">
        <v>77</v>
      </c>
      <c r="R60" s="399"/>
      <c r="S60" s="399"/>
      <c r="T60" s="400"/>
      <c r="U60" s="401">
        <v>1</v>
      </c>
      <c r="V60" s="309">
        <v>24</v>
      </c>
      <c r="W60" s="255">
        <v>0</v>
      </c>
      <c r="X60" s="310">
        <f>IF(OR(M60="",Q60="Mut+ext"),0,IF(ISERROR(V60+W60)=1,V60,V60+W60))</f>
        <v>24</v>
      </c>
      <c r="Y60" s="311">
        <v>24</v>
      </c>
      <c r="Z60" s="402"/>
      <c r="AA60" s="364"/>
      <c r="AB60" s="403"/>
      <c r="AC60" s="399"/>
      <c r="AD60" s="361"/>
      <c r="AE60" s="362">
        <f>IF(G60="",0,IF(K60="",0,IF(SUMIF(G60:G60,G60,O60:O60)=0,0,IF(OR(L60="",K60="obligatoire"),AF60/SUMIF(G60:G60,G60,O60:O60),AF60/(SUMIF(G60:G60,G60,O60:O60)/L60)))))</f>
        <v>24</v>
      </c>
      <c r="AF60" s="363">
        <f>N60*O60</f>
        <v>720</v>
      </c>
    </row>
    <row r="61" spans="1:32" ht="16.2" thickBot="1" x14ac:dyDescent="0.3">
      <c r="A61" s="691"/>
      <c r="B61" s="687"/>
      <c r="C61" s="313" t="s">
        <v>212</v>
      </c>
      <c r="D61" s="314"/>
      <c r="E61" s="315"/>
      <c r="F61" s="314"/>
      <c r="G61" s="314"/>
      <c r="H61" s="316" t="s">
        <v>213</v>
      </c>
      <c r="I61" s="317"/>
      <c r="J61" s="335"/>
      <c r="K61" s="319"/>
      <c r="L61" s="320"/>
      <c r="M61" s="321"/>
      <c r="N61" s="323">
        <f>AE61</f>
        <v>33</v>
      </c>
      <c r="O61" s="323"/>
      <c r="P61" s="323"/>
      <c r="Q61" s="324"/>
      <c r="R61" s="325"/>
      <c r="S61" s="325"/>
      <c r="T61" s="326"/>
      <c r="U61" s="327"/>
      <c r="V61" s="328">
        <f>SUM(V59:V59)</f>
        <v>9</v>
      </c>
      <c r="W61" s="321">
        <f>SUM(W59:W59)</f>
        <v>0</v>
      </c>
      <c r="X61" s="329">
        <f>SUM(X59:X59)</f>
        <v>9</v>
      </c>
      <c r="Y61" s="330">
        <f>SUM(Y59:Y60)</f>
        <v>33</v>
      </c>
      <c r="Z61" s="331"/>
      <c r="AA61" s="380"/>
      <c r="AB61" s="381"/>
      <c r="AC61" s="382"/>
      <c r="AD61" s="383"/>
      <c r="AE61" s="384">
        <f>SUM(AE59:AE60)</f>
        <v>33</v>
      </c>
      <c r="AF61" s="385">
        <f>SUM(AF59:AF59)</f>
        <v>270</v>
      </c>
    </row>
    <row r="62" spans="1:32" ht="16.2" hidden="1" customHeight="1" thickBot="1" x14ac:dyDescent="0.3">
      <c r="A62" s="691"/>
      <c r="B62" s="687" t="s">
        <v>140</v>
      </c>
      <c r="C62" s="688" t="s">
        <v>214</v>
      </c>
      <c r="D62" s="688"/>
      <c r="E62" s="243">
        <v>0</v>
      </c>
      <c r="F62" s="243" t="s">
        <v>64</v>
      </c>
      <c r="G62" s="243" t="s">
        <v>212</v>
      </c>
      <c r="H62" s="259"/>
      <c r="I62" s="260"/>
      <c r="J62" s="261"/>
      <c r="K62" s="292"/>
      <c r="L62" s="263"/>
      <c r="M62" s="261"/>
      <c r="N62" s="293"/>
      <c r="O62" s="294"/>
      <c r="P62" s="266"/>
      <c r="Q62" s="252"/>
      <c r="R62" s="689"/>
      <c r="S62" s="689"/>
      <c r="T62" s="689"/>
      <c r="U62" s="308">
        <f>IF(OR(P62="",M62=Paramétrage!$C$10,M62=Paramétrage!$C$13,M62=Paramétrage!$C$17,M62=Paramétrage!$C$20,M62=Paramétrage!$C$24,M62=Paramétrage!$C$27,AND(M62&lt;&gt;Paramétrage!$C$9,Q62="Mut+ext")),0,ROUNDUP(O62/P62,0))</f>
        <v>0</v>
      </c>
      <c r="V62" s="309">
        <f>IF(OR(M62="",Q62="Mut+ext"),0,IF(VLOOKUP(M62,Paramétrage!$C$6:$E$29,2,0)=0,0,IF(P62="","saisir capacité",N62*U62*VLOOKUP(M62,Paramétrage!$C$6:$E$29,2,0))))</f>
        <v>0</v>
      </c>
      <c r="W62" s="255"/>
      <c r="X62" s="310">
        <f>IF(OR(M62="",Q62="Mut+ext"),0,IF(ISERROR(V62+W62)=1,V62,V62+W62))</f>
        <v>0</v>
      </c>
      <c r="Y62" s="311">
        <f>IF(OR(M62="",Q62="Mut+ext"),0,IF(ISERROR(W62+V62*VLOOKUP(M62,Paramétrage!$C$6:$E$29,3,0))=1,X62,W62+V62*VLOOKUP(M62,Paramétrage!$C$6:$E$29,3,0)))</f>
        <v>0</v>
      </c>
      <c r="Z62" s="690"/>
      <c r="AA62" s="690"/>
      <c r="AB62" s="690"/>
      <c r="AC62" s="364"/>
      <c r="AD62" s="268"/>
      <c r="AE62" s="362">
        <f>IF(G62="",0,IF(K62="",0,IF(SUMIF(G62:G62,G62,O62:O62)=0,0,IF(OR(L62="",K62="obligatoire"),AF62/SUMIF(G62:G62,G62,O62:O62),AF62/(SUMIF(G62:G62,G62,O62:O62)/L62)))))</f>
        <v>0</v>
      </c>
      <c r="AF62" s="363">
        <f>N62*O62</f>
        <v>0</v>
      </c>
    </row>
    <row r="63" spans="1:32" ht="16.2" hidden="1" thickBot="1" x14ac:dyDescent="0.3">
      <c r="A63" s="691"/>
      <c r="B63" s="687"/>
      <c r="C63" s="313"/>
      <c r="D63" s="314"/>
      <c r="E63" s="315"/>
      <c r="F63" s="314"/>
      <c r="G63" s="314"/>
      <c r="H63" s="316"/>
      <c r="I63" s="317"/>
      <c r="J63" s="335"/>
      <c r="K63" s="319"/>
      <c r="L63" s="320"/>
      <c r="M63" s="321"/>
      <c r="N63" s="322">
        <f>AE63</f>
        <v>0</v>
      </c>
      <c r="O63" s="323"/>
      <c r="P63" s="323"/>
      <c r="Q63" s="324"/>
      <c r="R63" s="325"/>
      <c r="S63" s="325"/>
      <c r="T63" s="326"/>
      <c r="U63" s="327"/>
      <c r="V63" s="328">
        <f>SUM(V62:V62)</f>
        <v>0</v>
      </c>
      <c r="W63" s="321">
        <f>SUM(W62:W62)</f>
        <v>0</v>
      </c>
      <c r="X63" s="329">
        <f>SUM(X62:X62)</f>
        <v>0</v>
      </c>
      <c r="Y63" s="330">
        <f>SUM(Y62:Y62)</f>
        <v>0</v>
      </c>
      <c r="Z63" s="331"/>
      <c r="AA63" s="380"/>
      <c r="AB63" s="381"/>
      <c r="AC63" s="382"/>
      <c r="AD63" s="383"/>
      <c r="AE63" s="384">
        <f>SUM(AE62:AE62)</f>
        <v>0</v>
      </c>
      <c r="AF63" s="385">
        <f>SUM(AF62:AF62)</f>
        <v>0</v>
      </c>
    </row>
    <row r="64" spans="1:32" ht="16.2" hidden="1" customHeight="1" thickBot="1" x14ac:dyDescent="0.3">
      <c r="A64" s="691"/>
      <c r="B64" s="687" t="s">
        <v>148</v>
      </c>
      <c r="C64" s="688" t="s">
        <v>149</v>
      </c>
      <c r="D64" s="688"/>
      <c r="E64" s="243">
        <v>0</v>
      </c>
      <c r="F64" s="243" t="s">
        <v>64</v>
      </c>
      <c r="G64" s="243" t="s">
        <v>150</v>
      </c>
      <c r="H64" s="259"/>
      <c r="I64" s="260"/>
      <c r="J64" s="261"/>
      <c r="K64" s="292"/>
      <c r="L64" s="263"/>
      <c r="M64" s="261"/>
      <c r="N64" s="293"/>
      <c r="O64" s="294"/>
      <c r="P64" s="266"/>
      <c r="Q64" s="252"/>
      <c r="R64" s="689"/>
      <c r="S64" s="689"/>
      <c r="T64" s="689"/>
      <c r="U64" s="308">
        <f>IF(OR(P64="",M64=Paramétrage!$C$10,M64=Paramétrage!$C$13,M64=Paramétrage!$C$17,M64=Paramétrage!$C$20,M64=Paramétrage!$C$24,M64=Paramétrage!$C$27,AND(M64&lt;&gt;Paramétrage!$C$9,Q64="Mut+ext")),0,ROUNDUP(O64/P64,0))</f>
        <v>0</v>
      </c>
      <c r="V64" s="309">
        <f>IF(OR(M64="",Q64="Mut+ext"),0,IF(VLOOKUP(M64,Paramétrage!$C$6:$E$29,2,0)=0,0,IF(P64="","saisir capacité",N64*U64*VLOOKUP(M64,Paramétrage!$C$6:$E$29,2,0))))</f>
        <v>0</v>
      </c>
      <c r="W64" s="255"/>
      <c r="X64" s="310">
        <f>IF(OR(M64="",Q64="Mut+ext"),0,IF(ISERROR(V64+W64)=1,V64,V64+W64))</f>
        <v>0</v>
      </c>
      <c r="Y64" s="311">
        <f>IF(OR(M64="",Q64="Mut+ext"),0,IF(ISERROR(W64+V64*VLOOKUP(M64,Paramétrage!$C$6:$E$29,3,0))=1,X64,W64+V64*VLOOKUP(M64,Paramétrage!$C$6:$E$29,3,0)))</f>
        <v>0</v>
      </c>
      <c r="Z64" s="690"/>
      <c r="AA64" s="690"/>
      <c r="AB64" s="690"/>
      <c r="AC64" s="364"/>
      <c r="AD64" s="268"/>
      <c r="AE64" s="362">
        <f>IF(G64="",0,IF(K64="",0,IF(SUMIF(G64:G64,G64,O64:O64)=0,0,IF(OR(L64="",K64="obligatoire"),AF64/SUMIF(G64:G64,G64,O64:O64),AF64/(SUMIF(G64:G64,G64,O64:O64)/L64)))))</f>
        <v>0</v>
      </c>
      <c r="AF64" s="363">
        <f>N64*O64</f>
        <v>0</v>
      </c>
    </row>
    <row r="65" spans="1:32" ht="16.2" hidden="1" thickBot="1" x14ac:dyDescent="0.3">
      <c r="A65" s="691"/>
      <c r="B65" s="687"/>
      <c r="C65" s="313"/>
      <c r="D65" s="314"/>
      <c r="E65" s="315"/>
      <c r="F65" s="314"/>
      <c r="G65" s="314"/>
      <c r="H65" s="316"/>
      <c r="I65" s="317"/>
      <c r="J65" s="335"/>
      <c r="K65" s="319"/>
      <c r="L65" s="320"/>
      <c r="M65" s="321"/>
      <c r="N65" s="322">
        <f>AE65</f>
        <v>0</v>
      </c>
      <c r="O65" s="323"/>
      <c r="P65" s="323"/>
      <c r="Q65" s="324"/>
      <c r="R65" s="325"/>
      <c r="S65" s="325"/>
      <c r="T65" s="326"/>
      <c r="U65" s="327"/>
      <c r="V65" s="328">
        <f>SUM(V64:V64)</f>
        <v>0</v>
      </c>
      <c r="W65" s="321">
        <f>SUM(W64:W64)</f>
        <v>0</v>
      </c>
      <c r="X65" s="329">
        <f>SUM(X64:X64)</f>
        <v>0</v>
      </c>
      <c r="Y65" s="330">
        <f>SUM(Y64:Y64)</f>
        <v>0</v>
      </c>
      <c r="Z65" s="331"/>
      <c r="AA65" s="380"/>
      <c r="AB65" s="381"/>
      <c r="AC65" s="382"/>
      <c r="AD65" s="383"/>
      <c r="AE65" s="384">
        <f>SUM(AE64:AE64)</f>
        <v>0</v>
      </c>
      <c r="AF65" s="385">
        <f>SUM(AF64:AF64)</f>
        <v>0</v>
      </c>
    </row>
    <row r="66" spans="1:32" ht="16.2" hidden="1" customHeight="1" thickBot="1" x14ac:dyDescent="0.3">
      <c r="A66" s="691"/>
      <c r="B66" s="687" t="s">
        <v>151</v>
      </c>
      <c r="C66" s="688" t="s">
        <v>152</v>
      </c>
      <c r="D66" s="688"/>
      <c r="E66" s="243">
        <v>0</v>
      </c>
      <c r="F66" s="243" t="s">
        <v>64</v>
      </c>
      <c r="G66" s="243" t="s">
        <v>153</v>
      </c>
      <c r="H66" s="259"/>
      <c r="I66" s="260"/>
      <c r="J66" s="261"/>
      <c r="K66" s="292"/>
      <c r="L66" s="263"/>
      <c r="M66" s="261"/>
      <c r="N66" s="293"/>
      <c r="O66" s="294"/>
      <c r="P66" s="266"/>
      <c r="Q66" s="252"/>
      <c r="R66" s="689"/>
      <c r="S66" s="689"/>
      <c r="T66" s="689"/>
      <c r="U66" s="308">
        <f>IF(OR(P66="",M66=Paramétrage!$C$10,M66=Paramétrage!$C$13,M66=Paramétrage!$C$17,M66=Paramétrage!$C$20,M66=Paramétrage!$C$24,M66=Paramétrage!$C$27,AND(M66&lt;&gt;Paramétrage!$C$9,Q66="Mut+ext")),0,ROUNDUP(O66/P66,0))</f>
        <v>0</v>
      </c>
      <c r="V66" s="309">
        <f>IF(OR(M66="",Q66="Mut+ext"),0,IF(VLOOKUP(M66,Paramétrage!$C$6:$E$29,2,0)=0,0,IF(P66="","saisir capacité",N66*U66*VLOOKUP(M66,Paramétrage!$C$6:$E$29,2,0))))</f>
        <v>0</v>
      </c>
      <c r="W66" s="255"/>
      <c r="X66" s="310">
        <f>IF(OR(M66="",Q66="Mut+ext"),0,IF(ISERROR(V66+W66)=1,V66,V66+W66))</f>
        <v>0</v>
      </c>
      <c r="Y66" s="311">
        <f>IF(OR(M66="",Q66="Mut+ext"),0,IF(ISERROR(W66+V66*VLOOKUP(M66,Paramétrage!$C$6:$E$29,3,0))=1,X66,W66+V66*VLOOKUP(M66,Paramétrage!$C$6:$E$29,3,0)))</f>
        <v>0</v>
      </c>
      <c r="Z66" s="690"/>
      <c r="AA66" s="690"/>
      <c r="AB66" s="690"/>
      <c r="AC66" s="364"/>
      <c r="AD66" s="268"/>
      <c r="AE66" s="362">
        <f>IF(G66="",0,IF(K66="",0,IF(SUMIF(G66:G66,G66,O66:O66)=0,0,IF(OR(L66="",K66="obligatoire"),AF66/SUMIF(G66:G66,G66,O66:O66),AF66/(SUMIF(G66:G66,G66,O66:O66)/L66)))))</f>
        <v>0</v>
      </c>
      <c r="AF66" s="363">
        <f>N66*O66</f>
        <v>0</v>
      </c>
    </row>
    <row r="67" spans="1:32" ht="16.2" hidden="1" thickBot="1" x14ac:dyDescent="0.3">
      <c r="A67" s="691"/>
      <c r="B67" s="687"/>
      <c r="C67" s="313"/>
      <c r="D67" s="314"/>
      <c r="E67" s="315"/>
      <c r="F67" s="314"/>
      <c r="G67" s="314"/>
      <c r="H67" s="316"/>
      <c r="I67" s="317"/>
      <c r="J67" s="335"/>
      <c r="K67" s="319"/>
      <c r="L67" s="320"/>
      <c r="M67" s="321"/>
      <c r="N67" s="322">
        <f>AE67</f>
        <v>0</v>
      </c>
      <c r="O67" s="323"/>
      <c r="P67" s="323"/>
      <c r="Q67" s="324"/>
      <c r="R67" s="325"/>
      <c r="S67" s="325"/>
      <c r="T67" s="326"/>
      <c r="U67" s="327"/>
      <c r="V67" s="328">
        <f>SUM(V66:V66)</f>
        <v>0</v>
      </c>
      <c r="W67" s="321">
        <f>SUM(W66:W66)</f>
        <v>0</v>
      </c>
      <c r="X67" s="329">
        <f>SUM(X66:X66)</f>
        <v>0</v>
      </c>
      <c r="Y67" s="330">
        <f>SUM(Y66:Y66)</f>
        <v>0</v>
      </c>
      <c r="Z67" s="331"/>
      <c r="AA67" s="380"/>
      <c r="AB67" s="381"/>
      <c r="AC67" s="382"/>
      <c r="AD67" s="383"/>
      <c r="AE67" s="384">
        <f>SUM(AE66:AE66)</f>
        <v>0</v>
      </c>
      <c r="AF67" s="385">
        <f>SUM(AF66:AF66)</f>
        <v>0</v>
      </c>
    </row>
    <row r="68" spans="1:32" ht="16.2" hidden="1" customHeight="1" thickBot="1" x14ac:dyDescent="0.3">
      <c r="A68" s="691"/>
      <c r="B68" s="687" t="s">
        <v>154</v>
      </c>
      <c r="C68" s="688" t="s">
        <v>155</v>
      </c>
      <c r="D68" s="688"/>
      <c r="E68" s="243">
        <v>0</v>
      </c>
      <c r="F68" s="243" t="s">
        <v>64</v>
      </c>
      <c r="G68" s="243" t="s">
        <v>156</v>
      </c>
      <c r="H68" s="259"/>
      <c r="I68" s="260"/>
      <c r="J68" s="261"/>
      <c r="K68" s="292"/>
      <c r="L68" s="263"/>
      <c r="M68" s="261"/>
      <c r="N68" s="293"/>
      <c r="O68" s="294"/>
      <c r="P68" s="266"/>
      <c r="Q68" s="252"/>
      <c r="R68" s="689"/>
      <c r="S68" s="689"/>
      <c r="T68" s="689"/>
      <c r="U68" s="308">
        <f>IF(OR(P68="",M68=Paramétrage!$C$10,M68=Paramétrage!$C$13,M68=Paramétrage!$C$17,M68=Paramétrage!$C$20,M68=Paramétrage!$C$24,M68=Paramétrage!$C$27,AND(M68&lt;&gt;Paramétrage!$C$9,Q68="Mut+ext")),0,ROUNDUP(O68/P68,0))</f>
        <v>0</v>
      </c>
      <c r="V68" s="309">
        <f>IF(OR(M68="",Q68="Mut+ext"),0,IF(VLOOKUP(M68,Paramétrage!$C$6:$E$29,2,0)=0,0,IF(P68="","saisir capacité",N68*U68*VLOOKUP(M68,Paramétrage!$C$6:$E$29,2,0))))</f>
        <v>0</v>
      </c>
      <c r="W68" s="255"/>
      <c r="X68" s="310">
        <f>IF(OR(M68="",Q68="Mut+ext"),0,IF(ISERROR(V68+W68)=1,V68,V68+W68))</f>
        <v>0</v>
      </c>
      <c r="Y68" s="311">
        <f>IF(OR(M68="",Q68="Mut+ext"),0,IF(ISERROR(W68+V68*VLOOKUP(M68,Paramétrage!$C$6:$E$29,3,0))=1,X68,W68+V68*VLOOKUP(M68,Paramétrage!$C$6:$E$29,3,0)))</f>
        <v>0</v>
      </c>
      <c r="Z68" s="690"/>
      <c r="AA68" s="690"/>
      <c r="AB68" s="690"/>
      <c r="AC68" s="364"/>
      <c r="AD68" s="268"/>
      <c r="AE68" s="362">
        <f>IF(G68="",0,IF(K68="",0,IF(SUMIF(G68:G68,G68,O68:O68)=0,0,IF(OR(L68="",K68="obligatoire"),AF68/SUMIF(G68:G68,G68,O68:O68),AF68/(SUMIF(G68:G68,G68,O68:O68)/L68)))))</f>
        <v>0</v>
      </c>
      <c r="AF68" s="363">
        <f>N68*O68</f>
        <v>0</v>
      </c>
    </row>
    <row r="69" spans="1:32" ht="16.2" hidden="1" thickBot="1" x14ac:dyDescent="0.3">
      <c r="A69" s="691"/>
      <c r="B69" s="687"/>
      <c r="C69" s="313"/>
      <c r="D69" s="314"/>
      <c r="E69" s="315"/>
      <c r="F69" s="314"/>
      <c r="G69" s="314"/>
      <c r="H69" s="316"/>
      <c r="I69" s="317"/>
      <c r="J69" s="335"/>
      <c r="K69" s="319"/>
      <c r="L69" s="320"/>
      <c r="M69" s="321"/>
      <c r="N69" s="322">
        <f>AE69</f>
        <v>0</v>
      </c>
      <c r="O69" s="323"/>
      <c r="P69" s="323"/>
      <c r="Q69" s="324"/>
      <c r="R69" s="325"/>
      <c r="S69" s="325"/>
      <c r="T69" s="326"/>
      <c r="U69" s="327"/>
      <c r="V69" s="328">
        <f>SUM(V68:V68)</f>
        <v>0</v>
      </c>
      <c r="W69" s="321">
        <f>SUM(W68:W68)</f>
        <v>0</v>
      </c>
      <c r="X69" s="329">
        <f>SUM(X68:X68)</f>
        <v>0</v>
      </c>
      <c r="Y69" s="330">
        <f>SUM(Y68:Y68)</f>
        <v>0</v>
      </c>
      <c r="Z69" s="331"/>
      <c r="AA69" s="380"/>
      <c r="AB69" s="381"/>
      <c r="AC69" s="382"/>
      <c r="AD69" s="383"/>
      <c r="AE69" s="384">
        <f>SUM(AE68:AE68)</f>
        <v>0</v>
      </c>
      <c r="AF69" s="385">
        <f>SUM(AF68:AF68)</f>
        <v>0</v>
      </c>
    </row>
    <row r="70" spans="1:32" ht="16.2" hidden="1" customHeight="1" thickBot="1" x14ac:dyDescent="0.3">
      <c r="A70" s="691"/>
      <c r="B70" s="687" t="s">
        <v>157</v>
      </c>
      <c r="C70" s="688" t="s">
        <v>158</v>
      </c>
      <c r="D70" s="688"/>
      <c r="E70" s="243">
        <v>0</v>
      </c>
      <c r="F70" s="243" t="s">
        <v>64</v>
      </c>
      <c r="G70" s="243" t="s">
        <v>159</v>
      </c>
      <c r="H70" s="259"/>
      <c r="I70" s="260"/>
      <c r="J70" s="261"/>
      <c r="K70" s="292"/>
      <c r="L70" s="263"/>
      <c r="M70" s="261"/>
      <c r="N70" s="293"/>
      <c r="O70" s="294"/>
      <c r="P70" s="266"/>
      <c r="Q70" s="252"/>
      <c r="R70" s="689"/>
      <c r="S70" s="689"/>
      <c r="T70" s="689"/>
      <c r="U70" s="308">
        <f>IF(OR(P70="",M70=Paramétrage!$C$10,M70=Paramétrage!$C$13,M70=Paramétrage!$C$17,M70=Paramétrage!$C$20,M70=Paramétrage!$C$24,M70=Paramétrage!$C$27,AND(M70&lt;&gt;Paramétrage!$C$9,Q70="Mut+ext")),0,ROUNDUP(O70/P70,0))</f>
        <v>0</v>
      </c>
      <c r="V70" s="309">
        <f>IF(OR(M70="",Q70="Mut+ext"),0,IF(VLOOKUP(M70,Paramétrage!$C$6:$E$29,2,0)=0,0,IF(P70="","saisir capacité",N70*U70*VLOOKUP(M70,Paramétrage!$C$6:$E$29,2,0))))</f>
        <v>0</v>
      </c>
      <c r="W70" s="255"/>
      <c r="X70" s="310">
        <f>IF(OR(M70="",Q70="Mut+ext"),0,IF(ISERROR(V70+W70)=1,V70,V70+W70))</f>
        <v>0</v>
      </c>
      <c r="Y70" s="311">
        <f>IF(OR(M70="",Q70="Mut+ext"),0,IF(ISERROR(W70+V70*VLOOKUP(M70,Paramétrage!$C$6:$E$29,3,0))=1,X70,W70+V70*VLOOKUP(M70,Paramétrage!$C$6:$E$29,3,0)))</f>
        <v>0</v>
      </c>
      <c r="Z70" s="690"/>
      <c r="AA70" s="690"/>
      <c r="AB70" s="690"/>
      <c r="AC70" s="364"/>
      <c r="AD70" s="268"/>
      <c r="AE70" s="362">
        <f>IF(G70="",0,IF(K70="",0,IF(SUMIF(G70:G70,G70,O70:O70)=0,0,IF(OR(L70="",K70="obligatoire"),AF70/SUMIF(G70:G70,G70,O70:O70),AF70/(SUMIF(G70:G70,G70,O70:O70)/L70)))))</f>
        <v>0</v>
      </c>
      <c r="AF70" s="363">
        <f>N70*O70</f>
        <v>0</v>
      </c>
    </row>
    <row r="71" spans="1:32" ht="16.2" hidden="1" thickBot="1" x14ac:dyDescent="0.3">
      <c r="A71" s="691"/>
      <c r="B71" s="687"/>
      <c r="C71" s="313"/>
      <c r="D71" s="314"/>
      <c r="E71" s="315"/>
      <c r="F71" s="314"/>
      <c r="G71" s="314"/>
      <c r="H71" s="316"/>
      <c r="I71" s="317"/>
      <c r="J71" s="335"/>
      <c r="K71" s="319"/>
      <c r="L71" s="320"/>
      <c r="M71" s="321"/>
      <c r="N71" s="322">
        <f>AE71</f>
        <v>0</v>
      </c>
      <c r="O71" s="323"/>
      <c r="P71" s="323"/>
      <c r="Q71" s="324"/>
      <c r="R71" s="325"/>
      <c r="S71" s="325"/>
      <c r="T71" s="326"/>
      <c r="U71" s="327"/>
      <c r="V71" s="328">
        <f>SUM(V70:V70)</f>
        <v>0</v>
      </c>
      <c r="W71" s="321">
        <f>SUM(W70:W70)</f>
        <v>0</v>
      </c>
      <c r="X71" s="329">
        <f>SUM(X70:X70)</f>
        <v>0</v>
      </c>
      <c r="Y71" s="330">
        <f>SUM(Y70:Y70)</f>
        <v>0</v>
      </c>
      <c r="Z71" s="331"/>
      <c r="AA71" s="380"/>
      <c r="AB71" s="381"/>
      <c r="AC71" s="382"/>
      <c r="AD71" s="383"/>
      <c r="AE71" s="384">
        <f>SUM(AE70:AE70)</f>
        <v>0</v>
      </c>
      <c r="AF71" s="385">
        <f>SUM(AF70:AF70)</f>
        <v>0</v>
      </c>
    </row>
    <row r="72" spans="1:32" ht="16.2" hidden="1" customHeight="1" thickBot="1" x14ac:dyDescent="0.3">
      <c r="A72" s="691"/>
      <c r="B72" s="687" t="s">
        <v>160</v>
      </c>
      <c r="C72" s="688" t="s">
        <v>161</v>
      </c>
      <c r="D72" s="688"/>
      <c r="E72" s="243">
        <v>0</v>
      </c>
      <c r="F72" s="243" t="s">
        <v>64</v>
      </c>
      <c r="G72" s="243" t="s">
        <v>162</v>
      </c>
      <c r="H72" s="259"/>
      <c r="I72" s="260"/>
      <c r="J72" s="261"/>
      <c r="K72" s="292"/>
      <c r="L72" s="263"/>
      <c r="M72" s="261"/>
      <c r="N72" s="293"/>
      <c r="O72" s="294"/>
      <c r="P72" s="266"/>
      <c r="Q72" s="252"/>
      <c r="R72" s="689"/>
      <c r="S72" s="689"/>
      <c r="T72" s="689"/>
      <c r="U72" s="308">
        <f>IF(OR(P72="",M72=Paramétrage!$C$10,M72=Paramétrage!$C$13,M72=Paramétrage!$C$17,M72=Paramétrage!$C$20,M72=Paramétrage!$C$24,M72=Paramétrage!$C$27,AND(M72&lt;&gt;Paramétrage!$C$9,Q72="Mut+ext")),0,ROUNDUP(O72/P72,0))</f>
        <v>0</v>
      </c>
      <c r="V72" s="309">
        <f>IF(OR(M72="",Q72="Mut+ext"),0,IF(VLOOKUP(M72,Paramétrage!$C$6:$E$29,2,0)=0,0,IF(P72="","saisir capacité",N72*U72*VLOOKUP(M72,Paramétrage!$C$6:$E$29,2,0))))</f>
        <v>0</v>
      </c>
      <c r="W72" s="255"/>
      <c r="X72" s="310">
        <f>IF(OR(M72="",Q72="Mut+ext"),0,IF(ISERROR(V72+W72)=1,V72,V72+W72))</f>
        <v>0</v>
      </c>
      <c r="Y72" s="311">
        <f>IF(OR(M72="",Q72="Mut+ext"),0,IF(ISERROR(W72+V72*VLOOKUP(M72,Paramétrage!$C$6:$E$29,3,0))=1,X72,W72+V72*VLOOKUP(M72,Paramétrage!$C$6:$E$29,3,0)))</f>
        <v>0</v>
      </c>
      <c r="Z72" s="690"/>
      <c r="AA72" s="690"/>
      <c r="AB72" s="690"/>
      <c r="AC72" s="364"/>
      <c r="AD72" s="268"/>
      <c r="AE72" s="362">
        <f>IF(G72="",0,IF(K72="",0,IF(SUMIF(G72:G72,G72,O72:O72)=0,0,IF(OR(L72="",K72="obligatoire"),AF72/SUMIF(G72:G72,G72,O72:O72),AF72/(SUMIF(G72:G72,G72,O72:O72)/L72)))))</f>
        <v>0</v>
      </c>
      <c r="AF72" s="363">
        <f>N72*O72</f>
        <v>0</v>
      </c>
    </row>
    <row r="73" spans="1:32" ht="16.2" hidden="1" thickBot="1" x14ac:dyDescent="0.3">
      <c r="A73" s="691"/>
      <c r="B73" s="687"/>
      <c r="C73" s="313"/>
      <c r="D73" s="314"/>
      <c r="E73" s="315"/>
      <c r="F73" s="314"/>
      <c r="G73" s="314"/>
      <c r="H73" s="316"/>
      <c r="I73" s="317"/>
      <c r="J73" s="335"/>
      <c r="K73" s="319"/>
      <c r="L73" s="320"/>
      <c r="M73" s="321"/>
      <c r="N73" s="322">
        <f>AE73</f>
        <v>0</v>
      </c>
      <c r="O73" s="323"/>
      <c r="P73" s="323"/>
      <c r="Q73" s="324"/>
      <c r="R73" s="325"/>
      <c r="S73" s="325"/>
      <c r="T73" s="326"/>
      <c r="U73" s="327"/>
      <c r="V73" s="328">
        <f>SUM(V72:V72)</f>
        <v>0</v>
      </c>
      <c r="W73" s="321">
        <f>SUM(W72:W72)</f>
        <v>0</v>
      </c>
      <c r="X73" s="329">
        <f>SUM(X72:X72)</f>
        <v>0</v>
      </c>
      <c r="Y73" s="330">
        <f>SUM(Y72:Y72)</f>
        <v>0</v>
      </c>
      <c r="Z73" s="331"/>
      <c r="AA73" s="380"/>
      <c r="AB73" s="381"/>
      <c r="AC73" s="382"/>
      <c r="AD73" s="383"/>
      <c r="AE73" s="384">
        <f>SUM(AE72:AE72)</f>
        <v>0</v>
      </c>
      <c r="AF73" s="385">
        <f>SUM(AF72:AF72)</f>
        <v>0</v>
      </c>
    </row>
    <row r="74" spans="1:32" ht="16.2" hidden="1" customHeight="1" thickBot="1" x14ac:dyDescent="0.3">
      <c r="A74" s="691"/>
      <c r="B74" s="687" t="s">
        <v>163</v>
      </c>
      <c r="C74" s="688" t="s">
        <v>164</v>
      </c>
      <c r="D74" s="688"/>
      <c r="E74" s="243">
        <v>0</v>
      </c>
      <c r="F74" s="243" t="s">
        <v>64</v>
      </c>
      <c r="G74" s="243" t="s">
        <v>165</v>
      </c>
      <c r="H74" s="259"/>
      <c r="I74" s="260"/>
      <c r="J74" s="261"/>
      <c r="K74" s="292"/>
      <c r="L74" s="263"/>
      <c r="M74" s="261"/>
      <c r="N74" s="293"/>
      <c r="O74" s="294"/>
      <c r="P74" s="266"/>
      <c r="Q74" s="252"/>
      <c r="R74" s="689"/>
      <c r="S74" s="689"/>
      <c r="T74" s="689"/>
      <c r="U74" s="308">
        <f>IF(OR(P74="",M74=Paramétrage!$C$10,M74=Paramétrage!$C$13,M74=Paramétrage!$C$17,M74=Paramétrage!$C$20,M74=Paramétrage!$C$24,M74=Paramétrage!$C$27,AND(M74&lt;&gt;Paramétrage!$C$9,Q74="Mut+ext")),0,ROUNDUP(O74/P74,0))</f>
        <v>0</v>
      </c>
      <c r="V74" s="309">
        <f>IF(OR(M74="",Q74="Mut+ext"),0,IF(VLOOKUP(M74,Paramétrage!$C$6:$E$29,2,0)=0,0,IF(P74="","saisir capacité",N74*U74*VLOOKUP(M74,Paramétrage!$C$6:$E$29,2,0))))</f>
        <v>0</v>
      </c>
      <c r="W74" s="255"/>
      <c r="X74" s="310">
        <f>IF(OR(M74="",Q74="Mut+ext"),0,IF(ISERROR(V74+W74)=1,V74,V74+W74))</f>
        <v>0</v>
      </c>
      <c r="Y74" s="311">
        <f>IF(OR(M74="",Q74="Mut+ext"),0,IF(ISERROR(W74+V74*VLOOKUP(M74,Paramétrage!$C$6:$E$29,3,0))=1,X74,W74+V74*VLOOKUP(M74,Paramétrage!$C$6:$E$29,3,0)))</f>
        <v>0</v>
      </c>
      <c r="Z74" s="690"/>
      <c r="AA74" s="690"/>
      <c r="AB74" s="690"/>
      <c r="AC74" s="364"/>
      <c r="AD74" s="268"/>
      <c r="AE74" s="362">
        <f>IF(G74="",0,IF(K74="",0,IF(SUMIF(G74:G74,G74,O74:O74)=0,0,IF(OR(L74="",K74="obligatoire"),AF74/SUMIF(G74:G74,G74,O74:O74),AF74/(SUMIF(G74:G74,G74,O74:O74)/L74)))))</f>
        <v>0</v>
      </c>
      <c r="AF74" s="363">
        <f>N74*O74</f>
        <v>0</v>
      </c>
    </row>
    <row r="75" spans="1:32" ht="16.2" hidden="1" thickBot="1" x14ac:dyDescent="0.3">
      <c r="A75" s="691"/>
      <c r="B75" s="687"/>
      <c r="C75" s="313"/>
      <c r="D75" s="314"/>
      <c r="E75" s="315"/>
      <c r="F75" s="314"/>
      <c r="G75" s="314"/>
      <c r="H75" s="316"/>
      <c r="I75" s="317"/>
      <c r="J75" s="335"/>
      <c r="K75" s="319"/>
      <c r="L75" s="320"/>
      <c r="M75" s="321"/>
      <c r="N75" s="322">
        <f>AE75</f>
        <v>0</v>
      </c>
      <c r="O75" s="323"/>
      <c r="P75" s="323"/>
      <c r="Q75" s="324"/>
      <c r="R75" s="325"/>
      <c r="S75" s="325"/>
      <c r="T75" s="326"/>
      <c r="U75" s="327"/>
      <c r="V75" s="328">
        <f>SUM(V74:V74)</f>
        <v>0</v>
      </c>
      <c r="W75" s="321">
        <f>SUM(W74:W74)</f>
        <v>0</v>
      </c>
      <c r="X75" s="329">
        <f>SUM(X74:X74)</f>
        <v>0</v>
      </c>
      <c r="Y75" s="330">
        <f>SUM(Y74:Y74)</f>
        <v>0</v>
      </c>
      <c r="Z75" s="331"/>
      <c r="AA75" s="380"/>
      <c r="AB75" s="381"/>
      <c r="AC75" s="382"/>
      <c r="AD75" s="383"/>
      <c r="AE75" s="384">
        <f>SUM(AE74:AE74)</f>
        <v>0</v>
      </c>
      <c r="AF75" s="385">
        <f>SUM(AF74:AF74)</f>
        <v>0</v>
      </c>
    </row>
    <row r="76" spans="1:32" ht="16.2" hidden="1" customHeight="1" thickBot="1" x14ac:dyDescent="0.3">
      <c r="A76" s="691"/>
      <c r="B76" s="687" t="s">
        <v>166</v>
      </c>
      <c r="C76" s="688" t="s">
        <v>167</v>
      </c>
      <c r="D76" s="688"/>
      <c r="E76" s="243">
        <v>0</v>
      </c>
      <c r="F76" s="243" t="s">
        <v>64</v>
      </c>
      <c r="G76" s="243" t="s">
        <v>168</v>
      </c>
      <c r="H76" s="259"/>
      <c r="I76" s="260"/>
      <c r="J76" s="261"/>
      <c r="K76" s="292"/>
      <c r="L76" s="263"/>
      <c r="M76" s="261"/>
      <c r="N76" s="293"/>
      <c r="O76" s="294"/>
      <c r="P76" s="266"/>
      <c r="Q76" s="252"/>
      <c r="R76" s="689"/>
      <c r="S76" s="689"/>
      <c r="T76" s="689"/>
      <c r="U76" s="308">
        <f>IF(OR(P76="",M76=Paramétrage!$C$10,M76=Paramétrage!$C$13,M76=Paramétrage!$C$17,M76=Paramétrage!$C$20,M76=Paramétrage!$C$24,M76=Paramétrage!$C$27,AND(M76&lt;&gt;Paramétrage!$C$9,Q76="Mut+ext")),0,ROUNDUP(O76/P76,0))</f>
        <v>0</v>
      </c>
      <c r="V76" s="309">
        <f>IF(OR(M76="",Q76="Mut+ext"),0,IF(VLOOKUP(M76,Paramétrage!$C$6:$E$29,2,0)=0,0,IF(P76="","saisir capacité",N76*U76*VLOOKUP(M76,Paramétrage!$C$6:$E$29,2,0))))</f>
        <v>0</v>
      </c>
      <c r="W76" s="255"/>
      <c r="X76" s="310">
        <f>IF(OR(M76="",Q76="Mut+ext"),0,IF(ISERROR(V76+W76)=1,V76,V76+W76))</f>
        <v>0</v>
      </c>
      <c r="Y76" s="311">
        <f>IF(OR(M76="",Q76="Mut+ext"),0,IF(ISERROR(W76+V76*VLOOKUP(M76,Paramétrage!$C$6:$E$29,3,0))=1,X76,W76+V76*VLOOKUP(M76,Paramétrage!$C$6:$E$29,3,0)))</f>
        <v>0</v>
      </c>
      <c r="Z76" s="690"/>
      <c r="AA76" s="690"/>
      <c r="AB76" s="690"/>
      <c r="AC76" s="364"/>
      <c r="AD76" s="268"/>
      <c r="AE76" s="362">
        <f>IF(G76="",0,IF(K76="",0,IF(SUMIF(G76:G76,G76,O76:O76)=0,0,IF(OR(L76="",K76="obligatoire"),AF76/SUMIF(G76:G76,G76,O76:O76),AF76/(SUMIF(G76:G76,G76,O76:O76)/L76)))))</f>
        <v>0</v>
      </c>
      <c r="AF76" s="363">
        <f>N76*O76</f>
        <v>0</v>
      </c>
    </row>
    <row r="77" spans="1:32" ht="16.2" hidden="1" thickBot="1" x14ac:dyDescent="0.3">
      <c r="A77" s="691"/>
      <c r="B77" s="687"/>
      <c r="C77" s="313"/>
      <c r="D77" s="314"/>
      <c r="E77" s="315"/>
      <c r="F77" s="314"/>
      <c r="G77" s="314"/>
      <c r="H77" s="316"/>
      <c r="I77" s="317"/>
      <c r="J77" s="335"/>
      <c r="K77" s="319"/>
      <c r="L77" s="320"/>
      <c r="M77" s="321"/>
      <c r="N77" s="322">
        <f>AE77</f>
        <v>0</v>
      </c>
      <c r="O77" s="323"/>
      <c r="P77" s="323"/>
      <c r="Q77" s="324"/>
      <c r="R77" s="325"/>
      <c r="S77" s="325"/>
      <c r="T77" s="326"/>
      <c r="U77" s="327"/>
      <c r="V77" s="328">
        <f>SUM(V76:V76)</f>
        <v>0</v>
      </c>
      <c r="W77" s="321">
        <f>SUM(W76:W76)</f>
        <v>0</v>
      </c>
      <c r="X77" s="329">
        <f>SUM(X76:X76)</f>
        <v>0</v>
      </c>
      <c r="Y77" s="330">
        <f>SUM(Y76:Y76)</f>
        <v>0</v>
      </c>
      <c r="Z77" s="331"/>
      <c r="AA77" s="380"/>
      <c r="AB77" s="381"/>
      <c r="AC77" s="382"/>
      <c r="AD77" s="383"/>
      <c r="AE77" s="384">
        <f>SUM(AE76:AE76)</f>
        <v>0</v>
      </c>
      <c r="AF77" s="385">
        <f>SUM(AF76:AF76)</f>
        <v>0</v>
      </c>
    </row>
    <row r="78" spans="1:32" ht="16.2" thickBot="1" x14ac:dyDescent="0.3">
      <c r="A78" s="691"/>
      <c r="B78" s="336"/>
      <c r="C78" s="336"/>
      <c r="D78" s="337"/>
      <c r="E78" s="338">
        <f>E55+E59+E62+E64+E66+E70+E72</f>
        <v>30</v>
      </c>
      <c r="F78" s="339"/>
      <c r="G78" s="340"/>
      <c r="H78" s="341"/>
      <c r="I78" s="341"/>
      <c r="J78" s="342"/>
      <c r="K78" s="336"/>
      <c r="L78" s="336"/>
      <c r="M78" s="337"/>
      <c r="N78" s="343">
        <f>N58+N61+N63+N65+N67+N69+N71+N73+N75+N77</f>
        <v>793</v>
      </c>
      <c r="O78" s="342"/>
      <c r="P78" s="344"/>
      <c r="Q78" s="342"/>
      <c r="R78" s="342"/>
      <c r="S78" s="342"/>
      <c r="T78" s="345"/>
      <c r="U78" s="346"/>
      <c r="V78" s="338">
        <f>V58+V61+V63+V65+V67+V69+V71+V73+V75+V77</f>
        <v>9</v>
      </c>
      <c r="W78" s="338">
        <f>W58+W61+W63+W65+W67+W69+W71+W73+W75+W77</f>
        <v>60</v>
      </c>
      <c r="X78" s="338">
        <f>X58+X61+X63+X65+X67+X69+X71+X73+X75+X77</f>
        <v>69</v>
      </c>
      <c r="Y78" s="338">
        <f>Y58+Y61+Y63+Y65+Y67+Y69+Y71+Y73+Y75+Y77</f>
        <v>93</v>
      </c>
      <c r="Z78" s="347"/>
      <c r="AA78" s="341"/>
      <c r="AB78" s="386"/>
      <c r="AC78" s="341"/>
      <c r="AD78" s="387"/>
      <c r="AE78" s="388">
        <f>SUM(AE55:AE73)/2</f>
        <v>793</v>
      </c>
      <c r="AF78" s="389">
        <f>SUM(AF61:AF71)</f>
        <v>270</v>
      </c>
    </row>
    <row r="79" spans="1:32" ht="16.2" thickBot="1" x14ac:dyDescent="0.3">
      <c r="A79" s="348" t="s">
        <v>11</v>
      </c>
      <c r="B79" s="349"/>
      <c r="C79" s="349"/>
      <c r="D79" s="349"/>
      <c r="E79" s="350">
        <f>E78+E54</f>
        <v>60</v>
      </c>
      <c r="F79" s="349"/>
      <c r="G79" s="349"/>
      <c r="H79" s="351"/>
      <c r="I79" s="351"/>
      <c r="J79" s="350"/>
      <c r="K79" s="349"/>
      <c r="L79" s="349"/>
      <c r="M79" s="352"/>
      <c r="N79" s="353">
        <f>N78+N54</f>
        <v>1088.5</v>
      </c>
      <c r="O79" s="350"/>
      <c r="P79" s="354"/>
      <c r="Q79" s="350"/>
      <c r="R79" s="350"/>
      <c r="S79" s="350"/>
      <c r="T79" s="355"/>
      <c r="U79" s="352"/>
      <c r="V79" s="356">
        <f>V78+V54</f>
        <v>267</v>
      </c>
      <c r="W79" s="357">
        <f>W78+W54</f>
        <v>60</v>
      </c>
      <c r="X79" s="358">
        <f>X78+X54</f>
        <v>327</v>
      </c>
      <c r="Y79" s="359">
        <f>Y78+Y54</f>
        <v>351</v>
      </c>
      <c r="Z79" s="390"/>
      <c r="AA79" s="390"/>
      <c r="AB79" s="390"/>
      <c r="AC79" s="391"/>
      <c r="AD79" s="351"/>
      <c r="AE79" s="392">
        <f>AE78+AE54</f>
        <v>1088.5</v>
      </c>
      <c r="AF79" s="393">
        <f>SUM(AF55:AF73)</f>
        <v>46860</v>
      </c>
    </row>
    <row r="80" spans="1:32" ht="18" customHeight="1" x14ac:dyDescent="0.25">
      <c r="H80" s="206"/>
      <c r="O80" s="33"/>
    </row>
  </sheetData>
  <mergeCells count="179">
    <mergeCell ref="I3:K3"/>
    <mergeCell ref="U3:V3"/>
    <mergeCell ref="AE3:AF3"/>
    <mergeCell ref="AG3:AH3"/>
    <mergeCell ref="I4:K4"/>
    <mergeCell ref="U4:V4"/>
    <mergeCell ref="B5:C6"/>
    <mergeCell ref="I5:K5"/>
    <mergeCell ref="U5:V5"/>
    <mergeCell ref="I6:K6"/>
    <mergeCell ref="U6:V6"/>
    <mergeCell ref="Q10:Q11"/>
    <mergeCell ref="R10:T11"/>
    <mergeCell ref="U10:U11"/>
    <mergeCell ref="Z10:AB11"/>
    <mergeCell ref="AC10:AC11"/>
    <mergeCell ref="E59:E60"/>
    <mergeCell ref="AE2:AF2"/>
    <mergeCell ref="AG2:AH2"/>
    <mergeCell ref="I7:K7"/>
    <mergeCell ref="U7:V7"/>
    <mergeCell ref="B10:F10"/>
    <mergeCell ref="G10:G11"/>
    <mergeCell ref="H10:H11"/>
    <mergeCell ref="I10:I11"/>
    <mergeCell ref="J10:J11"/>
    <mergeCell ref="K10:K11"/>
    <mergeCell ref="L10:L11"/>
    <mergeCell ref="AD10:AD11"/>
    <mergeCell ref="AE10:AE11"/>
    <mergeCell ref="AF10:AF11"/>
    <mergeCell ref="C11:D11"/>
    <mergeCell ref="M10:M11"/>
    <mergeCell ref="N10:N11"/>
    <mergeCell ref="B3:C4"/>
    <mergeCell ref="A12:A54"/>
    <mergeCell ref="B12:B16"/>
    <mergeCell ref="R12:T12"/>
    <mergeCell ref="Z12:AB12"/>
    <mergeCell ref="R13:T13"/>
    <mergeCell ref="Z13:AB13"/>
    <mergeCell ref="B17:B22"/>
    <mergeCell ref="C17:D21"/>
    <mergeCell ref="E17:E21"/>
    <mergeCell ref="F17:F21"/>
    <mergeCell ref="R17:T17"/>
    <mergeCell ref="Z17:AB17"/>
    <mergeCell ref="R18:T18"/>
    <mergeCell ref="Z18:AB18"/>
    <mergeCell ref="R19:T19"/>
    <mergeCell ref="Z19:AB19"/>
    <mergeCell ref="R20:T20"/>
    <mergeCell ref="B30:B34"/>
    <mergeCell ref="C30:D33"/>
    <mergeCell ref="E30:E33"/>
    <mergeCell ref="F30:F33"/>
    <mergeCell ref="R30:T30"/>
    <mergeCell ref="Z30:AB30"/>
    <mergeCell ref="R31:T31"/>
    <mergeCell ref="O10:O11"/>
    <mergeCell ref="Z20:AB20"/>
    <mergeCell ref="R21:T21"/>
    <mergeCell ref="Z21:AB21"/>
    <mergeCell ref="B23:B29"/>
    <mergeCell ref="C23:D28"/>
    <mergeCell ref="E23:E28"/>
    <mergeCell ref="F23:F28"/>
    <mergeCell ref="R23:T23"/>
    <mergeCell ref="Z23:AB23"/>
    <mergeCell ref="R24:T24"/>
    <mergeCell ref="Z24:AB24"/>
    <mergeCell ref="R26:T26"/>
    <mergeCell ref="Z26:AB26"/>
    <mergeCell ref="R27:T27"/>
    <mergeCell ref="Z27:AB27"/>
    <mergeCell ref="R28:T28"/>
    <mergeCell ref="Z28:AB28"/>
    <mergeCell ref="R25:T25"/>
    <mergeCell ref="Z25:AB25"/>
    <mergeCell ref="C12:D15"/>
    <mergeCell ref="E12:E15"/>
    <mergeCell ref="F12:F15"/>
    <mergeCell ref="P10:P11"/>
    <mergeCell ref="Z31:AB31"/>
    <mergeCell ref="R32:T32"/>
    <mergeCell ref="Z32:AB32"/>
    <mergeCell ref="R33:T33"/>
    <mergeCell ref="Z33:AB33"/>
    <mergeCell ref="B35:B39"/>
    <mergeCell ref="C35:D38"/>
    <mergeCell ref="E35:E38"/>
    <mergeCell ref="F35:F38"/>
    <mergeCell ref="R35:T35"/>
    <mergeCell ref="Z35:AB35"/>
    <mergeCell ref="R36:T36"/>
    <mergeCell ref="Z36:AB36"/>
    <mergeCell ref="R37:T37"/>
    <mergeCell ref="Z37:AB37"/>
    <mergeCell ref="R38:T38"/>
    <mergeCell ref="Z38:AB38"/>
    <mergeCell ref="B40:B44"/>
    <mergeCell ref="C40:D43"/>
    <mergeCell ref="E40:E43"/>
    <mergeCell ref="F40:F43"/>
    <mergeCell ref="R40:T40"/>
    <mergeCell ref="Z40:AB40"/>
    <mergeCell ref="R41:T41"/>
    <mergeCell ref="Z41:AB41"/>
    <mergeCell ref="R42:T42"/>
    <mergeCell ref="Z42:AB42"/>
    <mergeCell ref="R43:T43"/>
    <mergeCell ref="Z43:AB43"/>
    <mergeCell ref="B45:B47"/>
    <mergeCell ref="C45:D46"/>
    <mergeCell ref="E45:E46"/>
    <mergeCell ref="F45:F46"/>
    <mergeCell ref="R45:T45"/>
    <mergeCell ref="Z45:AB45"/>
    <mergeCell ref="R46:T46"/>
    <mergeCell ref="Z46:AB46"/>
    <mergeCell ref="B48:B49"/>
    <mergeCell ref="C48:D48"/>
    <mergeCell ref="R48:T48"/>
    <mergeCell ref="Z48:AB48"/>
    <mergeCell ref="B50:B51"/>
    <mergeCell ref="C50:D50"/>
    <mergeCell ref="R50:T50"/>
    <mergeCell ref="Z50:AB50"/>
    <mergeCell ref="B52:B53"/>
    <mergeCell ref="C52:D52"/>
    <mergeCell ref="R52:T52"/>
    <mergeCell ref="Z52:AB52"/>
    <mergeCell ref="A55:A78"/>
    <mergeCell ref="B55:B58"/>
    <mergeCell ref="C55:D57"/>
    <mergeCell ref="E55:E57"/>
    <mergeCell ref="F55:F57"/>
    <mergeCell ref="R55:T55"/>
    <mergeCell ref="Z55:AB55"/>
    <mergeCell ref="R56:T56"/>
    <mergeCell ref="Z56:AB56"/>
    <mergeCell ref="R57:T57"/>
    <mergeCell ref="Z57:AB57"/>
    <mergeCell ref="B59:B61"/>
    <mergeCell ref="C59:D59"/>
    <mergeCell ref="R59:T59"/>
    <mergeCell ref="Z59:AB59"/>
    <mergeCell ref="B62:B63"/>
    <mergeCell ref="R62:T62"/>
    <mergeCell ref="Z62:AB62"/>
    <mergeCell ref="B64:B65"/>
    <mergeCell ref="C64:D64"/>
    <mergeCell ref="R64:T64"/>
    <mergeCell ref="Z64:AB64"/>
    <mergeCell ref="B66:B67"/>
    <mergeCell ref="C66:D66"/>
    <mergeCell ref="R66:T66"/>
    <mergeCell ref="Z66:AB66"/>
    <mergeCell ref="C62:D62"/>
    <mergeCell ref="B74:B75"/>
    <mergeCell ref="C74:D74"/>
    <mergeCell ref="R74:T74"/>
    <mergeCell ref="Z74:AB74"/>
    <mergeCell ref="B76:B77"/>
    <mergeCell ref="C76:D76"/>
    <mergeCell ref="R76:T76"/>
    <mergeCell ref="Z76:AB76"/>
    <mergeCell ref="B68:B69"/>
    <mergeCell ref="C68:D68"/>
    <mergeCell ref="R68:T68"/>
    <mergeCell ref="Z68:AB68"/>
    <mergeCell ref="B70:B71"/>
    <mergeCell ref="C70:D70"/>
    <mergeCell ref="R70:T70"/>
    <mergeCell ref="Z70:AB70"/>
    <mergeCell ref="B72:B73"/>
    <mergeCell ref="C72:D72"/>
    <mergeCell ref="R72:T72"/>
    <mergeCell ref="Z72:AB72"/>
  </mergeCells>
  <conditionalFormatting sqref="AC78:AD78">
    <cfRule type="expression" dxfId="1034" priority="18">
      <formula>$M78=#REF!</formula>
    </cfRule>
    <cfRule type="expression" dxfId="1033" priority="19">
      <formula>$M78=#REF!</formula>
    </cfRule>
    <cfRule type="expression" dxfId="1032" priority="20">
      <formula>$M78=#REF!</formula>
    </cfRule>
    <cfRule type="expression" dxfId="1031" priority="21">
      <formula>$M78=#REF!</formula>
    </cfRule>
  </conditionalFormatting>
  <conditionalFormatting sqref="Z54">
    <cfRule type="expression" dxfId="1030" priority="22">
      <formula>$M54=#REF!</formula>
    </cfRule>
    <cfRule type="expression" dxfId="1029" priority="23">
      <formula>$M54=#REF!</formula>
    </cfRule>
    <cfRule type="expression" dxfId="1028" priority="24">
      <formula>$M54=#REF!</formula>
    </cfRule>
    <cfRule type="expression" dxfId="1027" priority="25">
      <formula>$M54=#REF!</formula>
    </cfRule>
  </conditionalFormatting>
  <conditionalFormatting sqref="Z12">
    <cfRule type="expression" dxfId="1026" priority="26">
      <formula>$M12=#REF!</formula>
    </cfRule>
    <cfRule type="expression" dxfId="1025" priority="27">
      <formula>$M12=#REF!</formula>
    </cfRule>
    <cfRule type="expression" dxfId="1024" priority="28">
      <formula>$M12=#REF!</formula>
    </cfRule>
    <cfRule type="expression" dxfId="1023" priority="29">
      <formula>$M12=#REF!</formula>
    </cfRule>
  </conditionalFormatting>
  <conditionalFormatting sqref="Z16">
    <cfRule type="expression" dxfId="1022" priority="30">
      <formula>$M16=#REF!</formula>
    </cfRule>
    <cfRule type="expression" dxfId="1021" priority="31">
      <formula>$M16=#REF!</formula>
    </cfRule>
    <cfRule type="expression" dxfId="1020" priority="32">
      <formula>$M16=#REF!</formula>
    </cfRule>
    <cfRule type="expression" dxfId="1019" priority="33">
      <formula>$M16=#REF!</formula>
    </cfRule>
  </conditionalFormatting>
  <conditionalFormatting sqref="U78">
    <cfRule type="expression" dxfId="1018" priority="34">
      <formula>$M78=#REF!</formula>
    </cfRule>
    <cfRule type="expression" dxfId="1017" priority="35">
      <formula>$M78=#REF!</formula>
    </cfRule>
    <cfRule type="expression" dxfId="1016" priority="36">
      <formula>$M78=#REF!</formula>
    </cfRule>
    <cfRule type="expression" dxfId="1015" priority="37">
      <formula>$M78=#REF!</formula>
    </cfRule>
  </conditionalFormatting>
  <conditionalFormatting sqref="AC12">
    <cfRule type="expression" dxfId="1014" priority="38">
      <formula>$M12=#REF!</formula>
    </cfRule>
    <cfRule type="expression" dxfId="1013" priority="39">
      <formula>$M12=#REF!</formula>
    </cfRule>
    <cfRule type="expression" dxfId="1012" priority="40">
      <formula>$M12=#REF!</formula>
    </cfRule>
    <cfRule type="expression" dxfId="1011" priority="41">
      <formula>$M12=#REF!</formula>
    </cfRule>
  </conditionalFormatting>
  <conditionalFormatting sqref="AC61">
    <cfRule type="expression" dxfId="1010" priority="46">
      <formula>$M61=#REF!</formula>
    </cfRule>
    <cfRule type="expression" dxfId="1009" priority="47">
      <formula>$M61=#REF!</formula>
    </cfRule>
    <cfRule type="expression" dxfId="1008" priority="48">
      <formula>$M61=#REF!</formula>
    </cfRule>
    <cfRule type="expression" dxfId="1007" priority="49">
      <formula>$M61=#REF!</formula>
    </cfRule>
  </conditionalFormatting>
  <conditionalFormatting sqref="AC58">
    <cfRule type="expression" dxfId="1006" priority="50">
      <formula>$M58=#REF!</formula>
    </cfRule>
    <cfRule type="expression" dxfId="1005" priority="51">
      <formula>$M58=#REF!</formula>
    </cfRule>
    <cfRule type="expression" dxfId="1004" priority="52">
      <formula>$M58=#REF!</formula>
    </cfRule>
    <cfRule type="expression" dxfId="1003" priority="53">
      <formula>$M58=#REF!</formula>
    </cfRule>
  </conditionalFormatting>
  <conditionalFormatting sqref="AC16">
    <cfRule type="expression" dxfId="1002" priority="54">
      <formula>$M16=#REF!</formula>
    </cfRule>
    <cfRule type="expression" dxfId="1001" priority="55">
      <formula>$M16=#REF!</formula>
    </cfRule>
    <cfRule type="expression" dxfId="1000" priority="56">
      <formula>$M16=#REF!</formula>
    </cfRule>
    <cfRule type="expression" dxfId="999" priority="57">
      <formula>$M16=#REF!</formula>
    </cfRule>
  </conditionalFormatting>
  <conditionalFormatting sqref="AB54">
    <cfRule type="expression" dxfId="998" priority="58">
      <formula>$M54=#REF!</formula>
    </cfRule>
    <cfRule type="expression" dxfId="997" priority="59">
      <formula>$M54=#REF!</formula>
    </cfRule>
    <cfRule type="expression" dxfId="996" priority="60">
      <formula>$M54=#REF!</formula>
    </cfRule>
    <cfRule type="expression" dxfId="995" priority="61">
      <formula>$M54=#REF!</formula>
    </cfRule>
  </conditionalFormatting>
  <conditionalFormatting sqref="AC54">
    <cfRule type="expression" dxfId="994" priority="62">
      <formula>$M54=#REF!</formula>
    </cfRule>
    <cfRule type="expression" dxfId="993" priority="63">
      <formula>$M54=#REF!</formula>
    </cfRule>
    <cfRule type="expression" dxfId="992" priority="64">
      <formula>$M54=#REF!</formula>
    </cfRule>
    <cfRule type="expression" dxfId="991" priority="65">
      <formula>$M54=#REF!</formula>
    </cfRule>
  </conditionalFormatting>
  <conditionalFormatting sqref="Z58">
    <cfRule type="expression" dxfId="990" priority="71">
      <formula>$M58=#REF!</formula>
    </cfRule>
    <cfRule type="expression" dxfId="989" priority="72">
      <formula>$M58=#REF!</formula>
    </cfRule>
    <cfRule type="expression" dxfId="988" priority="73">
      <formula>$M58=#REF!</formula>
    </cfRule>
    <cfRule type="expression" dxfId="987" priority="74">
      <formula>$M58=#REF!</formula>
    </cfRule>
  </conditionalFormatting>
  <conditionalFormatting sqref="Z61">
    <cfRule type="expression" dxfId="986" priority="75">
      <formula>$M61=#REF!</formula>
    </cfRule>
    <cfRule type="expression" dxfId="985" priority="76">
      <formula>$M61=#REF!</formula>
    </cfRule>
    <cfRule type="expression" dxfId="984" priority="77">
      <formula>$M61=#REF!</formula>
    </cfRule>
    <cfRule type="expression" dxfId="983" priority="78">
      <formula>$M61=#REF!</formula>
    </cfRule>
  </conditionalFormatting>
  <conditionalFormatting sqref="AA54">
    <cfRule type="expression" dxfId="982" priority="79">
      <formula>$M54=#REF!</formula>
    </cfRule>
    <cfRule type="expression" dxfId="981" priority="80">
      <formula>$M54=#REF!</formula>
    </cfRule>
    <cfRule type="expression" dxfId="980" priority="81">
      <formula>$M54=#REF!</formula>
    </cfRule>
    <cfRule type="expression" dxfId="979" priority="82">
      <formula>$M54=#REF!</formula>
    </cfRule>
  </conditionalFormatting>
  <conditionalFormatting sqref="Z78">
    <cfRule type="expression" dxfId="978" priority="83">
      <formula>$M78=#REF!</formula>
    </cfRule>
    <cfRule type="expression" dxfId="977" priority="84">
      <formula>$M78=#REF!</formula>
    </cfRule>
    <cfRule type="expression" dxfId="976" priority="85">
      <formula>$M78=#REF!</formula>
    </cfRule>
    <cfRule type="expression" dxfId="975" priority="86">
      <formula>$M78=#REF!</formula>
    </cfRule>
  </conditionalFormatting>
  <conditionalFormatting sqref="AB78">
    <cfRule type="expression" dxfId="974" priority="87">
      <formula>$M78=#REF!</formula>
    </cfRule>
    <cfRule type="expression" dxfId="973" priority="88">
      <formula>$M78=#REF!</formula>
    </cfRule>
    <cfRule type="expression" dxfId="972" priority="89">
      <formula>$M78=#REF!</formula>
    </cfRule>
    <cfRule type="expression" dxfId="971" priority="90">
      <formula>$M78=#REF!</formula>
    </cfRule>
  </conditionalFormatting>
  <conditionalFormatting sqref="AA78">
    <cfRule type="expression" dxfId="970" priority="91">
      <formula>$M78=#REF!</formula>
    </cfRule>
    <cfRule type="expression" dxfId="969" priority="92">
      <formula>$M78=#REF!</formula>
    </cfRule>
    <cfRule type="expression" dxfId="968" priority="93">
      <formula>$M78=#REF!</formula>
    </cfRule>
    <cfRule type="expression" dxfId="967" priority="94">
      <formula>$M78=#REF!</formula>
    </cfRule>
  </conditionalFormatting>
  <conditionalFormatting sqref="AD22">
    <cfRule type="expression" dxfId="966" priority="95">
      <formula>$M22=#REF!</formula>
    </cfRule>
    <cfRule type="expression" dxfId="965" priority="96">
      <formula>$M22=#REF!</formula>
    </cfRule>
    <cfRule type="expression" dxfId="964" priority="97">
      <formula>$M22=#REF!</formula>
    </cfRule>
    <cfRule type="expression" dxfId="963" priority="98">
      <formula>$M22=#REF!</formula>
    </cfRule>
  </conditionalFormatting>
  <conditionalFormatting sqref="AD17:AD19">
    <cfRule type="expression" dxfId="962" priority="99">
      <formula>$M17=#REF!</formula>
    </cfRule>
    <cfRule type="expression" dxfId="961" priority="100">
      <formula>$M17=#REF!</formula>
    </cfRule>
    <cfRule type="expression" dxfId="960" priority="101">
      <formula>$M17=#REF!</formula>
    </cfRule>
    <cfRule type="expression" dxfId="959" priority="102">
      <formula>$M17=#REF!</formula>
    </cfRule>
  </conditionalFormatting>
  <conditionalFormatting sqref="Z17">
    <cfRule type="expression" dxfId="958" priority="103">
      <formula>$M17=#REF!</formula>
    </cfRule>
    <cfRule type="expression" dxfId="957" priority="104">
      <formula>$M17=#REF!</formula>
    </cfRule>
    <cfRule type="expression" dxfId="956" priority="105">
      <formula>$M17=#REF!</formula>
    </cfRule>
    <cfRule type="expression" dxfId="955" priority="106">
      <formula>$M17=#REF!</formula>
    </cfRule>
  </conditionalFormatting>
  <conditionalFormatting sqref="Z22">
    <cfRule type="expression" dxfId="954" priority="107">
      <formula>$M22=#REF!</formula>
    </cfRule>
    <cfRule type="expression" dxfId="953" priority="108">
      <formula>$M22=#REF!</formula>
    </cfRule>
    <cfRule type="expression" dxfId="952" priority="109">
      <formula>$M22=#REF!</formula>
    </cfRule>
    <cfRule type="expression" dxfId="951" priority="110">
      <formula>$M22=#REF!</formula>
    </cfRule>
  </conditionalFormatting>
  <conditionalFormatting sqref="AC17">
    <cfRule type="expression" dxfId="950" priority="111">
      <formula>$M17=#REF!</formula>
    </cfRule>
    <cfRule type="expression" dxfId="949" priority="112">
      <formula>$M17=#REF!</formula>
    </cfRule>
    <cfRule type="expression" dxfId="948" priority="113">
      <formula>$M17=#REF!</formula>
    </cfRule>
    <cfRule type="expression" dxfId="947" priority="114">
      <formula>$M17=#REF!</formula>
    </cfRule>
  </conditionalFormatting>
  <conditionalFormatting sqref="AC18">
    <cfRule type="expression" dxfId="946" priority="115">
      <formula>$M18=#REF!</formula>
    </cfRule>
    <cfRule type="expression" dxfId="945" priority="116">
      <formula>$M18=#REF!</formula>
    </cfRule>
    <cfRule type="expression" dxfId="944" priority="117">
      <formula>$M18=#REF!</formula>
    </cfRule>
    <cfRule type="expression" dxfId="943" priority="118">
      <formula>$M18=#REF!</formula>
    </cfRule>
  </conditionalFormatting>
  <conditionalFormatting sqref="AC19">
    <cfRule type="expression" dxfId="942" priority="119">
      <formula>$M19=#REF!</formula>
    </cfRule>
    <cfRule type="expression" dxfId="941" priority="120">
      <formula>$M19=#REF!</formula>
    </cfRule>
    <cfRule type="expression" dxfId="940" priority="121">
      <formula>$M19=#REF!</formula>
    </cfRule>
    <cfRule type="expression" dxfId="939" priority="122">
      <formula>$M19=#REF!</formula>
    </cfRule>
  </conditionalFormatting>
  <conditionalFormatting sqref="AC22">
    <cfRule type="expression" dxfId="938" priority="123">
      <formula>$M22=#REF!</formula>
    </cfRule>
    <cfRule type="expression" dxfId="937" priority="124">
      <formula>$M22=#REF!</formula>
    </cfRule>
    <cfRule type="expression" dxfId="936" priority="125">
      <formula>$M22=#REF!</formula>
    </cfRule>
    <cfRule type="expression" dxfId="935" priority="126">
      <formula>$M22=#REF!</formula>
    </cfRule>
  </conditionalFormatting>
  <conditionalFormatting sqref="Z18:Z19">
    <cfRule type="expression" dxfId="934" priority="127">
      <formula>$M18=#REF!</formula>
    </cfRule>
    <cfRule type="expression" dxfId="933" priority="128">
      <formula>$M18=#REF!</formula>
    </cfRule>
    <cfRule type="expression" dxfId="932" priority="129">
      <formula>$M18=#REF!</formula>
    </cfRule>
    <cfRule type="expression" dxfId="931" priority="130">
      <formula>$M18=#REF!</formula>
    </cfRule>
  </conditionalFormatting>
  <conditionalFormatting sqref="AD63">
    <cfRule type="expression" dxfId="930" priority="131">
      <formula>$M63=#REF!</formula>
    </cfRule>
    <cfRule type="expression" dxfId="929" priority="132">
      <formula>$M63=#REF!</formula>
    </cfRule>
    <cfRule type="expression" dxfId="928" priority="133">
      <formula>$M63=#REF!</formula>
    </cfRule>
    <cfRule type="expression" dxfId="927" priority="134">
      <formula>$M63=#REF!</formula>
    </cfRule>
  </conditionalFormatting>
  <conditionalFormatting sqref="AC63">
    <cfRule type="expression" dxfId="926" priority="135">
      <formula>$M63=#REF!</formula>
    </cfRule>
    <cfRule type="expression" dxfId="925" priority="136">
      <formula>$M63=#REF!</formula>
    </cfRule>
    <cfRule type="expression" dxfId="924" priority="137">
      <formula>$M63=#REF!</formula>
    </cfRule>
    <cfRule type="expression" dxfId="923" priority="138">
      <formula>$M63=#REF!</formula>
    </cfRule>
  </conditionalFormatting>
  <conditionalFormatting sqref="Z63">
    <cfRule type="expression" dxfId="922" priority="139">
      <formula>$M63=#REF!</formula>
    </cfRule>
    <cfRule type="expression" dxfId="921" priority="140">
      <formula>$M63=#REF!</formula>
    </cfRule>
    <cfRule type="expression" dxfId="920" priority="141">
      <formula>$M63=#REF!</formula>
    </cfRule>
    <cfRule type="expression" dxfId="919" priority="142">
      <formula>$M63=#REF!</formula>
    </cfRule>
  </conditionalFormatting>
  <conditionalFormatting sqref="AD67">
    <cfRule type="expression" dxfId="918" priority="143">
      <formula>$M67=#REF!</formula>
    </cfRule>
    <cfRule type="expression" dxfId="917" priority="144">
      <formula>$M67=#REF!</formula>
    </cfRule>
    <cfRule type="expression" dxfId="916" priority="145">
      <formula>$M67=#REF!</formula>
    </cfRule>
    <cfRule type="expression" dxfId="915" priority="146">
      <formula>$M67=#REF!</formula>
    </cfRule>
  </conditionalFormatting>
  <conditionalFormatting sqref="AC67">
    <cfRule type="expression" dxfId="914" priority="147">
      <formula>$M67=#REF!</formula>
    </cfRule>
    <cfRule type="expression" dxfId="913" priority="148">
      <formula>$M67=#REF!</formula>
    </cfRule>
    <cfRule type="expression" dxfId="912" priority="149">
      <formula>$M67=#REF!</formula>
    </cfRule>
    <cfRule type="expression" dxfId="911" priority="150">
      <formula>$M67=#REF!</formula>
    </cfRule>
  </conditionalFormatting>
  <conditionalFormatting sqref="Z67">
    <cfRule type="expression" dxfId="910" priority="151">
      <formula>$M67=#REF!</formula>
    </cfRule>
    <cfRule type="expression" dxfId="909" priority="152">
      <formula>$M67=#REF!</formula>
    </cfRule>
    <cfRule type="expression" dxfId="908" priority="153">
      <formula>$M67=#REF!</formula>
    </cfRule>
    <cfRule type="expression" dxfId="907" priority="154">
      <formula>$M67=#REF!</formula>
    </cfRule>
  </conditionalFormatting>
  <conditionalFormatting sqref="AD66">
    <cfRule type="expression" dxfId="906" priority="155">
      <formula>$M66=#REF!</formula>
    </cfRule>
    <cfRule type="expression" dxfId="905" priority="156">
      <formula>$M66=#REF!</formula>
    </cfRule>
    <cfRule type="expression" dxfId="904" priority="157">
      <formula>$M66=#REF!</formula>
    </cfRule>
    <cfRule type="expression" dxfId="903" priority="158">
      <formula>$M66=#REF!</formula>
    </cfRule>
  </conditionalFormatting>
  <conditionalFormatting sqref="AC66">
    <cfRule type="expression" dxfId="902" priority="159">
      <formula>$M66=#REF!</formula>
    </cfRule>
    <cfRule type="expression" dxfId="901" priority="160">
      <formula>$M66=#REF!</formula>
    </cfRule>
    <cfRule type="expression" dxfId="900" priority="161">
      <formula>$M66=#REF!</formula>
    </cfRule>
    <cfRule type="expression" dxfId="899" priority="162">
      <formula>$M66=#REF!</formula>
    </cfRule>
  </conditionalFormatting>
  <conditionalFormatting sqref="Z66">
    <cfRule type="expression" dxfId="898" priority="163">
      <formula>$M66=#REF!</formula>
    </cfRule>
    <cfRule type="expression" dxfId="897" priority="164">
      <formula>$M66=#REF!</formula>
    </cfRule>
    <cfRule type="expression" dxfId="896" priority="165">
      <formula>$M66=#REF!</formula>
    </cfRule>
    <cfRule type="expression" dxfId="895" priority="166">
      <formula>$M66=#REF!</formula>
    </cfRule>
  </conditionalFormatting>
  <conditionalFormatting sqref="AD69">
    <cfRule type="expression" dxfId="894" priority="167">
      <formula>$M69=#REF!</formula>
    </cfRule>
    <cfRule type="expression" dxfId="893" priority="168">
      <formula>$M69=#REF!</formula>
    </cfRule>
    <cfRule type="expression" dxfId="892" priority="169">
      <formula>$M69=#REF!</formula>
    </cfRule>
    <cfRule type="expression" dxfId="891" priority="170">
      <formula>$M69=#REF!</formula>
    </cfRule>
  </conditionalFormatting>
  <conditionalFormatting sqref="AC69">
    <cfRule type="expression" dxfId="890" priority="171">
      <formula>$M69=#REF!</formula>
    </cfRule>
    <cfRule type="expression" dxfId="889" priority="172">
      <formula>$M69=#REF!</formula>
    </cfRule>
    <cfRule type="expression" dxfId="888" priority="173">
      <formula>$M69=#REF!</formula>
    </cfRule>
    <cfRule type="expression" dxfId="887" priority="174">
      <formula>$M69=#REF!</formula>
    </cfRule>
  </conditionalFormatting>
  <conditionalFormatting sqref="Z69">
    <cfRule type="expression" dxfId="886" priority="175">
      <formula>$M69=#REF!</formula>
    </cfRule>
    <cfRule type="expression" dxfId="885" priority="176">
      <formula>$M69=#REF!</formula>
    </cfRule>
    <cfRule type="expression" dxfId="884" priority="177">
      <formula>$M69=#REF!</formula>
    </cfRule>
    <cfRule type="expression" dxfId="883" priority="178">
      <formula>$M69=#REF!</formula>
    </cfRule>
  </conditionalFormatting>
  <conditionalFormatting sqref="AD65">
    <cfRule type="expression" dxfId="882" priority="179">
      <formula>$M65=#REF!</formula>
    </cfRule>
    <cfRule type="expression" dxfId="881" priority="180">
      <formula>$M65=#REF!</formula>
    </cfRule>
    <cfRule type="expression" dxfId="880" priority="181">
      <formula>$M65=#REF!</formula>
    </cfRule>
    <cfRule type="expression" dxfId="879" priority="182">
      <formula>$M65=#REF!</formula>
    </cfRule>
  </conditionalFormatting>
  <conditionalFormatting sqref="AC65">
    <cfRule type="expression" dxfId="878" priority="183">
      <formula>$M65=#REF!</formula>
    </cfRule>
    <cfRule type="expression" dxfId="877" priority="184">
      <formula>$M65=#REF!</formula>
    </cfRule>
    <cfRule type="expression" dxfId="876" priority="185">
      <formula>$M65=#REF!</formula>
    </cfRule>
    <cfRule type="expression" dxfId="875" priority="186">
      <formula>$M65=#REF!</formula>
    </cfRule>
  </conditionalFormatting>
  <conditionalFormatting sqref="Z65">
    <cfRule type="expression" dxfId="874" priority="187">
      <formula>$M65=#REF!</formula>
    </cfRule>
    <cfRule type="expression" dxfId="873" priority="188">
      <formula>$M65=#REF!</formula>
    </cfRule>
    <cfRule type="expression" dxfId="872" priority="189">
      <formula>$M65=#REF!</formula>
    </cfRule>
    <cfRule type="expression" dxfId="871" priority="190">
      <formula>$M65=#REF!</formula>
    </cfRule>
  </conditionalFormatting>
  <conditionalFormatting sqref="AD64">
    <cfRule type="expression" dxfId="870" priority="191">
      <formula>$M64=#REF!</formula>
    </cfRule>
    <cfRule type="expression" dxfId="869" priority="192">
      <formula>$M64=#REF!</formula>
    </cfRule>
    <cfRule type="expression" dxfId="868" priority="193">
      <formula>$M64=#REF!</formula>
    </cfRule>
    <cfRule type="expression" dxfId="867" priority="194">
      <formula>$M64=#REF!</formula>
    </cfRule>
  </conditionalFormatting>
  <conditionalFormatting sqref="AC64">
    <cfRule type="expression" dxfId="866" priority="195">
      <formula>$M64=#REF!</formula>
    </cfRule>
    <cfRule type="expression" dxfId="865" priority="196">
      <formula>$M64=#REF!</formula>
    </cfRule>
    <cfRule type="expression" dxfId="864" priority="197">
      <formula>$M64=#REF!</formula>
    </cfRule>
    <cfRule type="expression" dxfId="863" priority="198">
      <formula>$M64=#REF!</formula>
    </cfRule>
  </conditionalFormatting>
  <conditionalFormatting sqref="Z64">
    <cfRule type="expression" dxfId="862" priority="199">
      <formula>$M64=#REF!</formula>
    </cfRule>
    <cfRule type="expression" dxfId="861" priority="200">
      <formula>$M64=#REF!</formula>
    </cfRule>
    <cfRule type="expression" dxfId="860" priority="201">
      <formula>$M64=#REF!</formula>
    </cfRule>
    <cfRule type="expression" dxfId="859" priority="202">
      <formula>$M64=#REF!</formula>
    </cfRule>
  </conditionalFormatting>
  <conditionalFormatting sqref="AD71">
    <cfRule type="expression" dxfId="858" priority="203">
      <formula>$M71=#REF!</formula>
    </cfRule>
    <cfRule type="expression" dxfId="857" priority="204">
      <formula>$M71=#REF!</formula>
    </cfRule>
    <cfRule type="expression" dxfId="856" priority="205">
      <formula>$M71=#REF!</formula>
    </cfRule>
    <cfRule type="expression" dxfId="855" priority="206">
      <formula>$M71=#REF!</formula>
    </cfRule>
  </conditionalFormatting>
  <conditionalFormatting sqref="AC71">
    <cfRule type="expression" dxfId="854" priority="207">
      <formula>$M71=#REF!</formula>
    </cfRule>
    <cfRule type="expression" dxfId="853" priority="208">
      <formula>$M71=#REF!</formula>
    </cfRule>
    <cfRule type="expression" dxfId="852" priority="209">
      <formula>$M71=#REF!</formula>
    </cfRule>
    <cfRule type="expression" dxfId="851" priority="210">
      <formula>$M71=#REF!</formula>
    </cfRule>
  </conditionalFormatting>
  <conditionalFormatting sqref="Z71">
    <cfRule type="expression" dxfId="850" priority="211">
      <formula>$M71=#REF!</formula>
    </cfRule>
    <cfRule type="expression" dxfId="849" priority="212">
      <formula>$M71=#REF!</formula>
    </cfRule>
    <cfRule type="expression" dxfId="848" priority="213">
      <formula>$M71=#REF!</formula>
    </cfRule>
    <cfRule type="expression" dxfId="847" priority="214">
      <formula>$M71=#REF!</formula>
    </cfRule>
  </conditionalFormatting>
  <conditionalFormatting sqref="AD70">
    <cfRule type="expression" dxfId="846" priority="215">
      <formula>$M70=#REF!</formula>
    </cfRule>
    <cfRule type="expression" dxfId="845" priority="216">
      <formula>$M70=#REF!</formula>
    </cfRule>
    <cfRule type="expression" dxfId="844" priority="217">
      <formula>$M70=#REF!</formula>
    </cfRule>
    <cfRule type="expression" dxfId="843" priority="218">
      <formula>$M70=#REF!</formula>
    </cfRule>
  </conditionalFormatting>
  <conditionalFormatting sqref="AC70">
    <cfRule type="expression" dxfId="842" priority="219">
      <formula>$M70=#REF!</formula>
    </cfRule>
    <cfRule type="expression" dxfId="841" priority="220">
      <formula>$M70=#REF!</formula>
    </cfRule>
    <cfRule type="expression" dxfId="840" priority="221">
      <formula>$M70=#REF!</formula>
    </cfRule>
    <cfRule type="expression" dxfId="839" priority="222">
      <formula>$M70=#REF!</formula>
    </cfRule>
  </conditionalFormatting>
  <conditionalFormatting sqref="Z70">
    <cfRule type="expression" dxfId="838" priority="223">
      <formula>$M70=#REF!</formula>
    </cfRule>
    <cfRule type="expression" dxfId="837" priority="224">
      <formula>$M70=#REF!</formula>
    </cfRule>
    <cfRule type="expression" dxfId="836" priority="225">
      <formula>$M70=#REF!</formula>
    </cfRule>
    <cfRule type="expression" dxfId="835" priority="226">
      <formula>$M70=#REF!</formula>
    </cfRule>
  </conditionalFormatting>
  <conditionalFormatting sqref="AD73">
    <cfRule type="expression" dxfId="834" priority="227">
      <formula>$M73=#REF!</formula>
    </cfRule>
    <cfRule type="expression" dxfId="833" priority="228">
      <formula>$M73=#REF!</formula>
    </cfRule>
    <cfRule type="expression" dxfId="832" priority="229">
      <formula>$M73=#REF!</formula>
    </cfRule>
    <cfRule type="expression" dxfId="831" priority="230">
      <formula>$M73=#REF!</formula>
    </cfRule>
  </conditionalFormatting>
  <conditionalFormatting sqref="AC73">
    <cfRule type="expression" dxfId="830" priority="231">
      <formula>$M73=#REF!</formula>
    </cfRule>
    <cfRule type="expression" dxfId="829" priority="232">
      <formula>$M73=#REF!</formula>
    </cfRule>
    <cfRule type="expression" dxfId="828" priority="233">
      <formula>$M73=#REF!</formula>
    </cfRule>
    <cfRule type="expression" dxfId="827" priority="234">
      <formula>$M73=#REF!</formula>
    </cfRule>
  </conditionalFormatting>
  <conditionalFormatting sqref="Z73">
    <cfRule type="expression" dxfId="826" priority="235">
      <formula>$M73=#REF!</formula>
    </cfRule>
    <cfRule type="expression" dxfId="825" priority="236">
      <formula>$M73=#REF!</formula>
    </cfRule>
    <cfRule type="expression" dxfId="824" priority="237">
      <formula>$M73=#REF!</formula>
    </cfRule>
    <cfRule type="expression" dxfId="823" priority="238">
      <formula>$M73=#REF!</formula>
    </cfRule>
  </conditionalFormatting>
  <conditionalFormatting sqref="AD72">
    <cfRule type="expression" dxfId="822" priority="239">
      <formula>$M72=#REF!</formula>
    </cfRule>
    <cfRule type="expression" dxfId="821" priority="240">
      <formula>$M72=#REF!</formula>
    </cfRule>
    <cfRule type="expression" dxfId="820" priority="241">
      <formula>$M72=#REF!</formula>
    </cfRule>
    <cfRule type="expression" dxfId="819" priority="242">
      <formula>$M72=#REF!</formula>
    </cfRule>
  </conditionalFormatting>
  <conditionalFormatting sqref="AC72">
    <cfRule type="expression" dxfId="818" priority="243">
      <formula>$M72=#REF!</formula>
    </cfRule>
    <cfRule type="expression" dxfId="817" priority="244">
      <formula>$M72=#REF!</formula>
    </cfRule>
    <cfRule type="expression" dxfId="816" priority="245">
      <formula>$M72=#REF!</formula>
    </cfRule>
    <cfRule type="expression" dxfId="815" priority="246">
      <formula>$M72=#REF!</formula>
    </cfRule>
  </conditionalFormatting>
  <conditionalFormatting sqref="Z72">
    <cfRule type="expression" dxfId="814" priority="247">
      <formula>$M72=#REF!</formula>
    </cfRule>
    <cfRule type="expression" dxfId="813" priority="248">
      <formula>$M72=#REF!</formula>
    </cfRule>
    <cfRule type="expression" dxfId="812" priority="249">
      <formula>$M72=#REF!</formula>
    </cfRule>
    <cfRule type="expression" dxfId="811" priority="250">
      <formula>$M72=#REF!</formula>
    </cfRule>
  </conditionalFormatting>
  <conditionalFormatting sqref="AD29">
    <cfRule type="expression" dxfId="810" priority="251">
      <formula>$M29=#REF!</formula>
    </cfRule>
    <cfRule type="expression" dxfId="809" priority="252">
      <formula>$M29=#REF!</formula>
    </cfRule>
    <cfRule type="expression" dxfId="808" priority="253">
      <formula>$M29=#REF!</formula>
    </cfRule>
    <cfRule type="expression" dxfId="807" priority="254">
      <formula>$M29=#REF!</formula>
    </cfRule>
  </conditionalFormatting>
  <conditionalFormatting sqref="AD23:AD24 AD26:AD27">
    <cfRule type="expression" dxfId="806" priority="255">
      <formula>$M23=#REF!</formula>
    </cfRule>
    <cfRule type="expression" dxfId="805" priority="256">
      <formula>$M23=#REF!</formula>
    </cfRule>
    <cfRule type="expression" dxfId="804" priority="257">
      <formula>$M23=#REF!</formula>
    </cfRule>
    <cfRule type="expression" dxfId="803" priority="258">
      <formula>$M23=#REF!</formula>
    </cfRule>
  </conditionalFormatting>
  <conditionalFormatting sqref="Z23">
    <cfRule type="expression" dxfId="802" priority="259">
      <formula>$M23=#REF!</formula>
    </cfRule>
    <cfRule type="expression" dxfId="801" priority="260">
      <formula>$M23=#REF!</formula>
    </cfRule>
    <cfRule type="expression" dxfId="800" priority="261">
      <formula>$M23=#REF!</formula>
    </cfRule>
    <cfRule type="expression" dxfId="799" priority="262">
      <formula>$M23=#REF!</formula>
    </cfRule>
  </conditionalFormatting>
  <conditionalFormatting sqref="Z29">
    <cfRule type="expression" dxfId="798" priority="263">
      <formula>$M29=#REF!</formula>
    </cfRule>
    <cfRule type="expression" dxfId="797" priority="264">
      <formula>$M29=#REF!</formula>
    </cfRule>
    <cfRule type="expression" dxfId="796" priority="265">
      <formula>$M29=#REF!</formula>
    </cfRule>
    <cfRule type="expression" dxfId="795" priority="266">
      <formula>$M29=#REF!</formula>
    </cfRule>
  </conditionalFormatting>
  <conditionalFormatting sqref="AC23">
    <cfRule type="expression" dxfId="794" priority="267">
      <formula>$M23=#REF!</formula>
    </cfRule>
    <cfRule type="expression" dxfId="793" priority="268">
      <formula>$M23=#REF!</formula>
    </cfRule>
    <cfRule type="expression" dxfId="792" priority="269">
      <formula>$M23=#REF!</formula>
    </cfRule>
    <cfRule type="expression" dxfId="791" priority="270">
      <formula>$M23=#REF!</formula>
    </cfRule>
  </conditionalFormatting>
  <conditionalFormatting sqref="AC24">
    <cfRule type="expression" dxfId="790" priority="271">
      <formula>$M24=#REF!</formula>
    </cfRule>
    <cfRule type="expression" dxfId="789" priority="272">
      <formula>$M24=#REF!</formula>
    </cfRule>
    <cfRule type="expression" dxfId="788" priority="273">
      <formula>$M24=#REF!</formula>
    </cfRule>
    <cfRule type="expression" dxfId="787" priority="274">
      <formula>$M24=#REF!</formula>
    </cfRule>
  </conditionalFormatting>
  <conditionalFormatting sqref="AC26">
    <cfRule type="expression" dxfId="786" priority="275">
      <formula>$M26=#REF!</formula>
    </cfRule>
    <cfRule type="expression" dxfId="785" priority="276">
      <formula>$M26=#REF!</formula>
    </cfRule>
    <cfRule type="expression" dxfId="784" priority="277">
      <formula>$M26=#REF!</formula>
    </cfRule>
    <cfRule type="expression" dxfId="783" priority="278">
      <formula>$M26=#REF!</formula>
    </cfRule>
  </conditionalFormatting>
  <conditionalFormatting sqref="AC27">
    <cfRule type="expression" dxfId="782" priority="279">
      <formula>$M27=#REF!</formula>
    </cfRule>
    <cfRule type="expression" dxfId="781" priority="280">
      <formula>$M27=#REF!</formula>
    </cfRule>
    <cfRule type="expression" dxfId="780" priority="281">
      <formula>$M27=#REF!</formula>
    </cfRule>
    <cfRule type="expression" dxfId="779" priority="282">
      <formula>$M27=#REF!</formula>
    </cfRule>
  </conditionalFormatting>
  <conditionalFormatting sqref="AC29">
    <cfRule type="expression" dxfId="778" priority="283">
      <formula>$M29=#REF!</formula>
    </cfRule>
    <cfRule type="expression" dxfId="777" priority="284">
      <formula>$M29=#REF!</formula>
    </cfRule>
    <cfRule type="expression" dxfId="776" priority="285">
      <formula>$M29=#REF!</formula>
    </cfRule>
    <cfRule type="expression" dxfId="775" priority="286">
      <formula>$M29=#REF!</formula>
    </cfRule>
  </conditionalFormatting>
  <conditionalFormatting sqref="Z24 Z26:Z27">
    <cfRule type="expression" dxfId="774" priority="287">
      <formula>$M24=#REF!</formula>
    </cfRule>
    <cfRule type="expression" dxfId="773" priority="288">
      <formula>$M24=#REF!</formula>
    </cfRule>
    <cfRule type="expression" dxfId="772" priority="289">
      <formula>$M24=#REF!</formula>
    </cfRule>
    <cfRule type="expression" dxfId="771" priority="290">
      <formula>$M24=#REF!</formula>
    </cfRule>
  </conditionalFormatting>
  <conditionalFormatting sqref="AD34">
    <cfRule type="expression" dxfId="770" priority="291">
      <formula>$M34=#REF!</formula>
    </cfRule>
    <cfRule type="expression" dxfId="769" priority="292">
      <formula>$M34=#REF!</formula>
    </cfRule>
    <cfRule type="expression" dxfId="768" priority="293">
      <formula>$M34=#REF!</formula>
    </cfRule>
    <cfRule type="expression" dxfId="767" priority="294">
      <formula>$M34=#REF!</formula>
    </cfRule>
  </conditionalFormatting>
  <conditionalFormatting sqref="AD30:AD32">
    <cfRule type="expression" dxfId="766" priority="295">
      <formula>$M30=#REF!</formula>
    </cfRule>
    <cfRule type="expression" dxfId="765" priority="296">
      <formula>$M30=#REF!</formula>
    </cfRule>
    <cfRule type="expression" dxfId="764" priority="297">
      <formula>$M30=#REF!</formula>
    </cfRule>
    <cfRule type="expression" dxfId="763" priority="298">
      <formula>$M30=#REF!</formula>
    </cfRule>
  </conditionalFormatting>
  <conditionalFormatting sqref="Z30">
    <cfRule type="expression" dxfId="762" priority="299">
      <formula>$M30=#REF!</formula>
    </cfRule>
    <cfRule type="expression" dxfId="761" priority="300">
      <formula>$M30=#REF!</formula>
    </cfRule>
    <cfRule type="expression" dxfId="760" priority="301">
      <formula>$M30=#REF!</formula>
    </cfRule>
    <cfRule type="expression" dxfId="759" priority="302">
      <formula>$M30=#REF!</formula>
    </cfRule>
  </conditionalFormatting>
  <conditionalFormatting sqref="Z34">
    <cfRule type="expression" dxfId="758" priority="303">
      <formula>$M34=#REF!</formula>
    </cfRule>
    <cfRule type="expression" dxfId="757" priority="304">
      <formula>$M34=#REF!</formula>
    </cfRule>
    <cfRule type="expression" dxfId="756" priority="305">
      <formula>$M34=#REF!</formula>
    </cfRule>
    <cfRule type="expression" dxfId="755" priority="306">
      <formula>$M34=#REF!</formula>
    </cfRule>
  </conditionalFormatting>
  <conditionalFormatting sqref="AC30">
    <cfRule type="expression" dxfId="754" priority="307">
      <formula>$M30=#REF!</formula>
    </cfRule>
    <cfRule type="expression" dxfId="753" priority="308">
      <formula>$M30=#REF!</formula>
    </cfRule>
    <cfRule type="expression" dxfId="752" priority="309">
      <formula>$M30=#REF!</formula>
    </cfRule>
    <cfRule type="expression" dxfId="751" priority="310">
      <formula>$M30=#REF!</formula>
    </cfRule>
  </conditionalFormatting>
  <conditionalFormatting sqref="AC31">
    <cfRule type="expression" dxfId="750" priority="311">
      <formula>$M31=#REF!</formula>
    </cfRule>
    <cfRule type="expression" dxfId="749" priority="312">
      <formula>$M31=#REF!</formula>
    </cfRule>
    <cfRule type="expression" dxfId="748" priority="313">
      <formula>$M31=#REF!</formula>
    </cfRule>
    <cfRule type="expression" dxfId="747" priority="314">
      <formula>$M31=#REF!</formula>
    </cfRule>
  </conditionalFormatting>
  <conditionalFormatting sqref="AC32">
    <cfRule type="expression" dxfId="746" priority="315">
      <formula>$M32=#REF!</formula>
    </cfRule>
    <cfRule type="expression" dxfId="745" priority="316">
      <formula>$M32=#REF!</formula>
    </cfRule>
    <cfRule type="expression" dxfId="744" priority="317">
      <formula>$M32=#REF!</formula>
    </cfRule>
    <cfRule type="expression" dxfId="743" priority="318">
      <formula>$M32=#REF!</formula>
    </cfRule>
  </conditionalFormatting>
  <conditionalFormatting sqref="AC34">
    <cfRule type="expression" dxfId="742" priority="319">
      <formula>$M34=#REF!</formula>
    </cfRule>
    <cfRule type="expression" dxfId="741" priority="320">
      <formula>$M34=#REF!</formula>
    </cfRule>
    <cfRule type="expression" dxfId="740" priority="321">
      <formula>$M34=#REF!</formula>
    </cfRule>
    <cfRule type="expression" dxfId="739" priority="322">
      <formula>$M34=#REF!</formula>
    </cfRule>
  </conditionalFormatting>
  <conditionalFormatting sqref="Z31:Z32">
    <cfRule type="expression" dxfId="738" priority="323">
      <formula>$M31=#REF!</formula>
    </cfRule>
    <cfRule type="expression" dxfId="737" priority="324">
      <formula>$M31=#REF!</formula>
    </cfRule>
    <cfRule type="expression" dxfId="736" priority="325">
      <formula>$M31=#REF!</formula>
    </cfRule>
    <cfRule type="expression" dxfId="735" priority="326">
      <formula>$M31=#REF!</formula>
    </cfRule>
  </conditionalFormatting>
  <conditionalFormatting sqref="AD39">
    <cfRule type="expression" dxfId="734" priority="327">
      <formula>$M39=#REF!</formula>
    </cfRule>
    <cfRule type="expression" dxfId="733" priority="328">
      <formula>$M39=#REF!</formula>
    </cfRule>
    <cfRule type="expression" dxfId="732" priority="329">
      <formula>$M39=#REF!</formula>
    </cfRule>
    <cfRule type="expression" dxfId="731" priority="330">
      <formula>$M39=#REF!</formula>
    </cfRule>
  </conditionalFormatting>
  <conditionalFormatting sqref="AD35:AD37">
    <cfRule type="expression" dxfId="730" priority="331">
      <formula>$M35=#REF!</formula>
    </cfRule>
    <cfRule type="expression" dxfId="729" priority="332">
      <formula>$M35=#REF!</formula>
    </cfRule>
    <cfRule type="expression" dxfId="728" priority="333">
      <formula>$M35=#REF!</formula>
    </cfRule>
    <cfRule type="expression" dxfId="727" priority="334">
      <formula>$M35=#REF!</formula>
    </cfRule>
  </conditionalFormatting>
  <conditionalFormatting sqref="Z35">
    <cfRule type="expression" dxfId="726" priority="335">
      <formula>$M35=#REF!</formula>
    </cfRule>
    <cfRule type="expression" dxfId="725" priority="336">
      <formula>$M35=#REF!</formula>
    </cfRule>
    <cfRule type="expression" dxfId="724" priority="337">
      <formula>$M35=#REF!</formula>
    </cfRule>
    <cfRule type="expression" dxfId="723" priority="338">
      <formula>$M35=#REF!</formula>
    </cfRule>
  </conditionalFormatting>
  <conditionalFormatting sqref="Z39">
    <cfRule type="expression" dxfId="722" priority="339">
      <formula>$M39=#REF!</formula>
    </cfRule>
    <cfRule type="expression" dxfId="721" priority="340">
      <formula>$M39=#REF!</formula>
    </cfRule>
    <cfRule type="expression" dxfId="720" priority="341">
      <formula>$M39=#REF!</formula>
    </cfRule>
    <cfRule type="expression" dxfId="719" priority="342">
      <formula>$M39=#REF!</formula>
    </cfRule>
  </conditionalFormatting>
  <conditionalFormatting sqref="AC35">
    <cfRule type="expression" dxfId="718" priority="343">
      <formula>$M35=#REF!</formula>
    </cfRule>
    <cfRule type="expression" dxfId="717" priority="344">
      <formula>$M35=#REF!</formula>
    </cfRule>
    <cfRule type="expression" dxfId="716" priority="345">
      <formula>$M35=#REF!</formula>
    </cfRule>
    <cfRule type="expression" dxfId="715" priority="346">
      <formula>$M35=#REF!</formula>
    </cfRule>
  </conditionalFormatting>
  <conditionalFormatting sqref="AC36">
    <cfRule type="expression" dxfId="714" priority="347">
      <formula>$M36=#REF!</formula>
    </cfRule>
    <cfRule type="expression" dxfId="713" priority="348">
      <formula>$M36=#REF!</formula>
    </cfRule>
    <cfRule type="expression" dxfId="712" priority="349">
      <formula>$M36=#REF!</formula>
    </cfRule>
    <cfRule type="expression" dxfId="711" priority="350">
      <formula>$M36=#REF!</formula>
    </cfRule>
  </conditionalFormatting>
  <conditionalFormatting sqref="AC37">
    <cfRule type="expression" dxfId="710" priority="351">
      <formula>$M37=#REF!</formula>
    </cfRule>
    <cfRule type="expression" dxfId="709" priority="352">
      <formula>$M37=#REF!</formula>
    </cfRule>
    <cfRule type="expression" dxfId="708" priority="353">
      <formula>$M37=#REF!</formula>
    </cfRule>
    <cfRule type="expression" dxfId="707" priority="354">
      <formula>$M37=#REF!</formula>
    </cfRule>
  </conditionalFormatting>
  <conditionalFormatting sqref="AC39">
    <cfRule type="expression" dxfId="706" priority="355">
      <formula>$M39=#REF!</formula>
    </cfRule>
    <cfRule type="expression" dxfId="705" priority="356">
      <formula>$M39=#REF!</formula>
    </cfRule>
    <cfRule type="expression" dxfId="704" priority="357">
      <formula>$M39=#REF!</formula>
    </cfRule>
    <cfRule type="expression" dxfId="703" priority="358">
      <formula>$M39=#REF!</formula>
    </cfRule>
  </conditionalFormatting>
  <conditionalFormatting sqref="Z36:Z37">
    <cfRule type="expression" dxfId="702" priority="359">
      <formula>$M36=#REF!</formula>
    </cfRule>
    <cfRule type="expression" dxfId="701" priority="360">
      <formula>$M36=#REF!</formula>
    </cfRule>
    <cfRule type="expression" dxfId="700" priority="361">
      <formula>$M36=#REF!</formula>
    </cfRule>
    <cfRule type="expression" dxfId="699" priority="362">
      <formula>$M36=#REF!</formula>
    </cfRule>
  </conditionalFormatting>
  <conditionalFormatting sqref="AD44">
    <cfRule type="expression" dxfId="698" priority="363">
      <formula>$M44=#REF!</formula>
    </cfRule>
    <cfRule type="expression" dxfId="697" priority="364">
      <formula>$M44=#REF!</formula>
    </cfRule>
    <cfRule type="expression" dxfId="696" priority="365">
      <formula>$M44=#REF!</formula>
    </cfRule>
    <cfRule type="expression" dxfId="695" priority="366">
      <formula>$M44=#REF!</formula>
    </cfRule>
  </conditionalFormatting>
  <conditionalFormatting sqref="AD40:AD42">
    <cfRule type="expression" dxfId="694" priority="367">
      <formula>$M40=#REF!</formula>
    </cfRule>
    <cfRule type="expression" dxfId="693" priority="368">
      <formula>$M40=#REF!</formula>
    </cfRule>
    <cfRule type="expression" dxfId="692" priority="369">
      <formula>$M40=#REF!</formula>
    </cfRule>
    <cfRule type="expression" dxfId="691" priority="370">
      <formula>$M40=#REF!</formula>
    </cfRule>
  </conditionalFormatting>
  <conditionalFormatting sqref="Z40">
    <cfRule type="expression" dxfId="690" priority="371">
      <formula>$M40=#REF!</formula>
    </cfRule>
    <cfRule type="expression" dxfId="689" priority="372">
      <formula>$M40=#REF!</formula>
    </cfRule>
    <cfRule type="expression" dxfId="688" priority="373">
      <formula>$M40=#REF!</formula>
    </cfRule>
    <cfRule type="expression" dxfId="687" priority="374">
      <formula>$M40=#REF!</formula>
    </cfRule>
  </conditionalFormatting>
  <conditionalFormatting sqref="Z44">
    <cfRule type="expression" dxfId="686" priority="375">
      <formula>$M44=#REF!</formula>
    </cfRule>
    <cfRule type="expression" dxfId="685" priority="376">
      <formula>$M44=#REF!</formula>
    </cfRule>
    <cfRule type="expression" dxfId="684" priority="377">
      <formula>$M44=#REF!</formula>
    </cfRule>
    <cfRule type="expression" dxfId="683" priority="378">
      <formula>$M44=#REF!</formula>
    </cfRule>
  </conditionalFormatting>
  <conditionalFormatting sqref="AC40">
    <cfRule type="expression" dxfId="682" priority="379">
      <formula>$M40=#REF!</formula>
    </cfRule>
    <cfRule type="expression" dxfId="681" priority="380">
      <formula>$M40=#REF!</formula>
    </cfRule>
    <cfRule type="expression" dxfId="680" priority="381">
      <formula>$M40=#REF!</formula>
    </cfRule>
    <cfRule type="expression" dxfId="679" priority="382">
      <formula>$M40=#REF!</formula>
    </cfRule>
  </conditionalFormatting>
  <conditionalFormatting sqref="AC41">
    <cfRule type="expression" dxfId="678" priority="383">
      <formula>$M41=#REF!</formula>
    </cfRule>
    <cfRule type="expression" dxfId="677" priority="384">
      <formula>$M41=#REF!</formula>
    </cfRule>
    <cfRule type="expression" dxfId="676" priority="385">
      <formula>$M41=#REF!</formula>
    </cfRule>
    <cfRule type="expression" dxfId="675" priority="386">
      <formula>$M41=#REF!</formula>
    </cfRule>
  </conditionalFormatting>
  <conditionalFormatting sqref="AC42">
    <cfRule type="expression" dxfId="674" priority="387">
      <formula>$M42=#REF!</formula>
    </cfRule>
    <cfRule type="expression" dxfId="673" priority="388">
      <formula>$M42=#REF!</formula>
    </cfRule>
    <cfRule type="expression" dxfId="672" priority="389">
      <formula>$M42=#REF!</formula>
    </cfRule>
    <cfRule type="expression" dxfId="671" priority="390">
      <formula>$M42=#REF!</formula>
    </cfRule>
  </conditionalFormatting>
  <conditionalFormatting sqref="AC44">
    <cfRule type="expression" dxfId="670" priority="391">
      <formula>$M44=#REF!</formula>
    </cfRule>
    <cfRule type="expression" dxfId="669" priority="392">
      <formula>$M44=#REF!</formula>
    </cfRule>
    <cfRule type="expression" dxfId="668" priority="393">
      <formula>$M44=#REF!</formula>
    </cfRule>
    <cfRule type="expression" dxfId="667" priority="394">
      <formula>$M44=#REF!</formula>
    </cfRule>
  </conditionalFormatting>
  <conditionalFormatting sqref="Z41:Z42">
    <cfRule type="expression" dxfId="666" priority="395">
      <formula>$M41=#REF!</formula>
    </cfRule>
    <cfRule type="expression" dxfId="665" priority="396">
      <formula>$M41=#REF!</formula>
    </cfRule>
    <cfRule type="expression" dxfId="664" priority="397">
      <formula>$M41=#REF!</formula>
    </cfRule>
    <cfRule type="expression" dxfId="663" priority="398">
      <formula>$M41=#REF!</formula>
    </cfRule>
  </conditionalFormatting>
  <conditionalFormatting sqref="AD47">
    <cfRule type="expression" dxfId="662" priority="399">
      <formula>$M47=#REF!</formula>
    </cfRule>
    <cfRule type="expression" dxfId="661" priority="400">
      <formula>$M47=#REF!</formula>
    </cfRule>
    <cfRule type="expression" dxfId="660" priority="401">
      <formula>$M47=#REF!</formula>
    </cfRule>
    <cfRule type="expression" dxfId="659" priority="402">
      <formula>$M47=#REF!</formula>
    </cfRule>
  </conditionalFormatting>
  <conditionalFormatting sqref="Z45">
    <cfRule type="expression" dxfId="658" priority="403">
      <formula>$M45=#REF!</formula>
    </cfRule>
    <cfRule type="expression" dxfId="657" priority="404">
      <formula>$M45=#REF!</formula>
    </cfRule>
    <cfRule type="expression" dxfId="656" priority="405">
      <formula>$M45=#REF!</formula>
    </cfRule>
    <cfRule type="expression" dxfId="655" priority="406">
      <formula>$M45=#REF!</formula>
    </cfRule>
  </conditionalFormatting>
  <conditionalFormatting sqref="Z47">
    <cfRule type="expression" dxfId="654" priority="407">
      <formula>$M47=#REF!</formula>
    </cfRule>
    <cfRule type="expression" dxfId="653" priority="408">
      <formula>$M47=#REF!</formula>
    </cfRule>
    <cfRule type="expression" dxfId="652" priority="409">
      <formula>$M47=#REF!</formula>
    </cfRule>
    <cfRule type="expression" dxfId="651" priority="410">
      <formula>$M47=#REF!</formula>
    </cfRule>
  </conditionalFormatting>
  <conditionalFormatting sqref="AC45">
    <cfRule type="expression" dxfId="650" priority="411">
      <formula>$M45=#REF!</formula>
    </cfRule>
    <cfRule type="expression" dxfId="649" priority="412">
      <formula>$M45=#REF!</formula>
    </cfRule>
    <cfRule type="expression" dxfId="648" priority="413">
      <formula>$M45=#REF!</formula>
    </cfRule>
    <cfRule type="expression" dxfId="647" priority="414">
      <formula>$M45=#REF!</formula>
    </cfRule>
  </conditionalFormatting>
  <conditionalFormatting sqref="AC46">
    <cfRule type="expression" dxfId="646" priority="415">
      <formula>$M46=#REF!</formula>
    </cfRule>
    <cfRule type="expression" dxfId="645" priority="416">
      <formula>$M46=#REF!</formula>
    </cfRule>
    <cfRule type="expression" dxfId="644" priority="417">
      <formula>$M46=#REF!</formula>
    </cfRule>
    <cfRule type="expression" dxfId="643" priority="418">
      <formula>$M46=#REF!</formula>
    </cfRule>
  </conditionalFormatting>
  <conditionalFormatting sqref="AC47">
    <cfRule type="expression" dxfId="642" priority="419">
      <formula>$M47=#REF!</formula>
    </cfRule>
    <cfRule type="expression" dxfId="641" priority="420">
      <formula>$M47=#REF!</formula>
    </cfRule>
    <cfRule type="expression" dxfId="640" priority="421">
      <formula>$M47=#REF!</formula>
    </cfRule>
    <cfRule type="expression" dxfId="639" priority="422">
      <formula>$M47=#REF!</formula>
    </cfRule>
  </conditionalFormatting>
  <conditionalFormatting sqref="AD49">
    <cfRule type="expression" dxfId="638" priority="423">
      <formula>$M49=#REF!</formula>
    </cfRule>
    <cfRule type="expression" dxfId="637" priority="424">
      <formula>$M49=#REF!</formula>
    </cfRule>
    <cfRule type="expression" dxfId="636" priority="425">
      <formula>$M49=#REF!</formula>
    </cfRule>
    <cfRule type="expression" dxfId="635" priority="426">
      <formula>$M49=#REF!</formula>
    </cfRule>
  </conditionalFormatting>
  <conditionalFormatting sqref="Z48">
    <cfRule type="expression" dxfId="634" priority="427">
      <formula>$M48=#REF!</formula>
    </cfRule>
    <cfRule type="expression" dxfId="633" priority="428">
      <formula>$M48=#REF!</formula>
    </cfRule>
    <cfRule type="expression" dxfId="632" priority="429">
      <formula>$M48=#REF!</formula>
    </cfRule>
    <cfRule type="expression" dxfId="631" priority="430">
      <formula>$M48=#REF!</formula>
    </cfRule>
  </conditionalFormatting>
  <conditionalFormatting sqref="Z49">
    <cfRule type="expression" dxfId="630" priority="431">
      <formula>$M49=#REF!</formula>
    </cfRule>
    <cfRule type="expression" dxfId="629" priority="432">
      <formula>$M49=#REF!</formula>
    </cfRule>
    <cfRule type="expression" dxfId="628" priority="433">
      <formula>$M49=#REF!</formula>
    </cfRule>
    <cfRule type="expression" dxfId="627" priority="434">
      <formula>$M49=#REF!</formula>
    </cfRule>
  </conditionalFormatting>
  <conditionalFormatting sqref="AC48">
    <cfRule type="expression" dxfId="626" priority="435">
      <formula>$M48=#REF!</formula>
    </cfRule>
    <cfRule type="expression" dxfId="625" priority="436">
      <formula>$M48=#REF!</formula>
    </cfRule>
    <cfRule type="expression" dxfId="624" priority="437">
      <formula>$M48=#REF!</formula>
    </cfRule>
    <cfRule type="expression" dxfId="623" priority="438">
      <formula>$M48=#REF!</formula>
    </cfRule>
  </conditionalFormatting>
  <conditionalFormatting sqref="AC49">
    <cfRule type="expression" dxfId="622" priority="439">
      <formula>$M49=#REF!</formula>
    </cfRule>
    <cfRule type="expression" dxfId="621" priority="440">
      <formula>$M49=#REF!</formula>
    </cfRule>
    <cfRule type="expression" dxfId="620" priority="441">
      <formula>$M49=#REF!</formula>
    </cfRule>
    <cfRule type="expression" dxfId="619" priority="442">
      <formula>$M49=#REF!</formula>
    </cfRule>
  </conditionalFormatting>
  <conditionalFormatting sqref="AD51">
    <cfRule type="expression" dxfId="618" priority="443">
      <formula>$M51=#REF!</formula>
    </cfRule>
    <cfRule type="expression" dxfId="617" priority="444">
      <formula>$M51=#REF!</formula>
    </cfRule>
    <cfRule type="expression" dxfId="616" priority="445">
      <formula>$M51=#REF!</formula>
    </cfRule>
    <cfRule type="expression" dxfId="615" priority="446">
      <formula>$M51=#REF!</formula>
    </cfRule>
  </conditionalFormatting>
  <conditionalFormatting sqref="Z50">
    <cfRule type="expression" dxfId="614" priority="447">
      <formula>$M50=#REF!</formula>
    </cfRule>
    <cfRule type="expression" dxfId="613" priority="448">
      <formula>$M50=#REF!</formula>
    </cfRule>
    <cfRule type="expression" dxfId="612" priority="449">
      <formula>$M50=#REF!</formula>
    </cfRule>
    <cfRule type="expression" dxfId="611" priority="450">
      <formula>$M50=#REF!</formula>
    </cfRule>
  </conditionalFormatting>
  <conditionalFormatting sqref="Z51">
    <cfRule type="expression" dxfId="610" priority="451">
      <formula>$M51=#REF!</formula>
    </cfRule>
    <cfRule type="expression" dxfId="609" priority="452">
      <formula>$M51=#REF!</formula>
    </cfRule>
    <cfRule type="expression" dxfId="608" priority="453">
      <formula>$M51=#REF!</formula>
    </cfRule>
    <cfRule type="expression" dxfId="607" priority="454">
      <formula>$M51=#REF!</formula>
    </cfRule>
  </conditionalFormatting>
  <conditionalFormatting sqref="AC50">
    <cfRule type="expression" dxfId="606" priority="455">
      <formula>$M50=#REF!</formula>
    </cfRule>
    <cfRule type="expression" dxfId="605" priority="456">
      <formula>$M50=#REF!</formula>
    </cfRule>
    <cfRule type="expression" dxfId="604" priority="457">
      <formula>$M50=#REF!</formula>
    </cfRule>
    <cfRule type="expression" dxfId="603" priority="458">
      <formula>$M50=#REF!</formula>
    </cfRule>
  </conditionalFormatting>
  <conditionalFormatting sqref="AC51">
    <cfRule type="expression" dxfId="602" priority="459">
      <formula>$M51=#REF!</formula>
    </cfRule>
    <cfRule type="expression" dxfId="601" priority="460">
      <formula>$M51=#REF!</formula>
    </cfRule>
    <cfRule type="expression" dxfId="600" priority="461">
      <formula>$M51=#REF!</formula>
    </cfRule>
    <cfRule type="expression" dxfId="599" priority="462">
      <formula>$M51=#REF!</formula>
    </cfRule>
  </conditionalFormatting>
  <conditionalFormatting sqref="AD53">
    <cfRule type="expression" dxfId="598" priority="463">
      <formula>$M53=#REF!</formula>
    </cfRule>
    <cfRule type="expression" dxfId="597" priority="464">
      <formula>$M53=#REF!</formula>
    </cfRule>
    <cfRule type="expression" dxfId="596" priority="465">
      <formula>$M53=#REF!</formula>
    </cfRule>
    <cfRule type="expression" dxfId="595" priority="466">
      <formula>$M53=#REF!</formula>
    </cfRule>
  </conditionalFormatting>
  <conditionalFormatting sqref="Z52">
    <cfRule type="expression" dxfId="594" priority="467">
      <formula>$M52=#REF!</formula>
    </cfRule>
    <cfRule type="expression" dxfId="593" priority="468">
      <formula>$M52=#REF!</formula>
    </cfRule>
    <cfRule type="expression" dxfId="592" priority="469">
      <formula>$M52=#REF!</formula>
    </cfRule>
    <cfRule type="expression" dxfId="591" priority="470">
      <formula>$M52=#REF!</formula>
    </cfRule>
  </conditionalFormatting>
  <conditionalFormatting sqref="Z53">
    <cfRule type="expression" dxfId="590" priority="471">
      <formula>$M53=#REF!</formula>
    </cfRule>
    <cfRule type="expression" dxfId="589" priority="472">
      <formula>$M53=#REF!</formula>
    </cfRule>
    <cfRule type="expression" dxfId="588" priority="473">
      <formula>$M53=#REF!</formula>
    </cfRule>
    <cfRule type="expression" dxfId="587" priority="474">
      <formula>$M53=#REF!</formula>
    </cfRule>
  </conditionalFormatting>
  <conditionalFormatting sqref="AC52">
    <cfRule type="expression" dxfId="586" priority="475">
      <formula>$M52=#REF!</formula>
    </cfRule>
    <cfRule type="expression" dxfId="585" priority="476">
      <formula>$M52=#REF!</formula>
    </cfRule>
    <cfRule type="expression" dxfId="584" priority="477">
      <formula>$M52=#REF!</formula>
    </cfRule>
    <cfRule type="expression" dxfId="583" priority="478">
      <formula>$M52=#REF!</formula>
    </cfRule>
  </conditionalFormatting>
  <conditionalFormatting sqref="AC53">
    <cfRule type="expression" dxfId="582" priority="479">
      <formula>$M53=#REF!</formula>
    </cfRule>
    <cfRule type="expression" dxfId="581" priority="480">
      <formula>$M53=#REF!</formula>
    </cfRule>
    <cfRule type="expression" dxfId="580" priority="481">
      <formula>$M53=#REF!</formula>
    </cfRule>
    <cfRule type="expression" dxfId="579" priority="482">
      <formula>$M53=#REF!</formula>
    </cfRule>
  </conditionalFormatting>
  <conditionalFormatting sqref="AD75">
    <cfRule type="expression" dxfId="578" priority="483">
      <formula>$M75=#REF!</formula>
    </cfRule>
    <cfRule type="expression" dxfId="577" priority="484">
      <formula>$M75=#REF!</formula>
    </cfRule>
    <cfRule type="expression" dxfId="576" priority="485">
      <formula>$M75=#REF!</formula>
    </cfRule>
    <cfRule type="expression" dxfId="575" priority="486">
      <formula>$M75=#REF!</formula>
    </cfRule>
  </conditionalFormatting>
  <conditionalFormatting sqref="AC75">
    <cfRule type="expression" dxfId="574" priority="487">
      <formula>$M75=#REF!</formula>
    </cfRule>
    <cfRule type="expression" dxfId="573" priority="488">
      <formula>$M75=#REF!</formula>
    </cfRule>
    <cfRule type="expression" dxfId="572" priority="489">
      <formula>$M75=#REF!</formula>
    </cfRule>
    <cfRule type="expression" dxfId="571" priority="490">
      <formula>$M75=#REF!</formula>
    </cfRule>
  </conditionalFormatting>
  <conditionalFormatting sqref="Z75">
    <cfRule type="expression" dxfId="570" priority="491">
      <formula>$M75=#REF!</formula>
    </cfRule>
    <cfRule type="expression" dxfId="569" priority="492">
      <formula>$M75=#REF!</formula>
    </cfRule>
    <cfRule type="expression" dxfId="568" priority="493">
      <formula>$M75=#REF!</formula>
    </cfRule>
    <cfRule type="expression" dxfId="567" priority="494">
      <formula>$M75=#REF!</formula>
    </cfRule>
  </conditionalFormatting>
  <conditionalFormatting sqref="AD74">
    <cfRule type="expression" dxfId="566" priority="495">
      <formula>$M74=#REF!</formula>
    </cfRule>
    <cfRule type="expression" dxfId="565" priority="496">
      <formula>$M74=#REF!</formula>
    </cfRule>
    <cfRule type="expression" dxfId="564" priority="497">
      <formula>$M74=#REF!</formula>
    </cfRule>
    <cfRule type="expression" dxfId="563" priority="498">
      <formula>$M74=#REF!</formula>
    </cfRule>
  </conditionalFormatting>
  <conditionalFormatting sqref="AC74">
    <cfRule type="expression" dxfId="562" priority="499">
      <formula>$M74=#REF!</formula>
    </cfRule>
    <cfRule type="expression" dxfId="561" priority="500">
      <formula>$M74=#REF!</formula>
    </cfRule>
    <cfRule type="expression" dxfId="560" priority="501">
      <formula>$M74=#REF!</formula>
    </cfRule>
    <cfRule type="expression" dxfId="559" priority="502">
      <formula>$M74=#REF!</formula>
    </cfRule>
  </conditionalFormatting>
  <conditionalFormatting sqref="Z74">
    <cfRule type="expression" dxfId="558" priority="503">
      <formula>$M74=#REF!</formula>
    </cfRule>
    <cfRule type="expression" dxfId="557" priority="504">
      <formula>$M74=#REF!</formula>
    </cfRule>
    <cfRule type="expression" dxfId="556" priority="505">
      <formula>$M74=#REF!</formula>
    </cfRule>
    <cfRule type="expression" dxfId="555" priority="506">
      <formula>$M74=#REF!</formula>
    </cfRule>
  </conditionalFormatting>
  <conditionalFormatting sqref="AD77">
    <cfRule type="expression" dxfId="554" priority="507">
      <formula>$M77=#REF!</formula>
    </cfRule>
    <cfRule type="expression" dxfId="553" priority="508">
      <formula>$M77=#REF!</formula>
    </cfRule>
    <cfRule type="expression" dxfId="552" priority="509">
      <formula>$M77=#REF!</formula>
    </cfRule>
    <cfRule type="expression" dxfId="551" priority="510">
      <formula>$M77=#REF!</formula>
    </cfRule>
  </conditionalFormatting>
  <conditionalFormatting sqref="AC77">
    <cfRule type="expression" dxfId="550" priority="511">
      <formula>$M77=#REF!</formula>
    </cfRule>
    <cfRule type="expression" dxfId="549" priority="512">
      <formula>$M77=#REF!</formula>
    </cfRule>
    <cfRule type="expression" dxfId="548" priority="513">
      <formula>$M77=#REF!</formula>
    </cfRule>
    <cfRule type="expression" dxfId="547" priority="514">
      <formula>$M77=#REF!</formula>
    </cfRule>
  </conditionalFormatting>
  <conditionalFormatting sqref="Q77">
    <cfRule type="cellIs" dxfId="546" priority="515" operator="equal">
      <formula>"Mut+ext"</formula>
    </cfRule>
  </conditionalFormatting>
  <conditionalFormatting sqref="Z77">
    <cfRule type="expression" dxfId="545" priority="516">
      <formula>$M77=#REF!</formula>
    </cfRule>
    <cfRule type="expression" dxfId="544" priority="517">
      <formula>$M77=#REF!</formula>
    </cfRule>
    <cfRule type="expression" dxfId="543" priority="518">
      <formula>$M77=#REF!</formula>
    </cfRule>
    <cfRule type="expression" dxfId="542" priority="519">
      <formula>$M77=#REF!</formula>
    </cfRule>
  </conditionalFormatting>
  <conditionalFormatting sqref="AD76">
    <cfRule type="expression" dxfId="541" priority="520">
      <formula>$M76=#REF!</formula>
    </cfRule>
    <cfRule type="expression" dxfId="540" priority="521">
      <formula>$M76=#REF!</formula>
    </cfRule>
    <cfRule type="expression" dxfId="539" priority="522">
      <formula>$M76=#REF!</formula>
    </cfRule>
    <cfRule type="expression" dxfId="538" priority="523">
      <formula>$M76=#REF!</formula>
    </cfRule>
  </conditionalFormatting>
  <conditionalFormatting sqref="AC76">
    <cfRule type="expression" dxfId="537" priority="524">
      <formula>$M76=#REF!</formula>
    </cfRule>
    <cfRule type="expression" dxfId="536" priority="525">
      <formula>$M76=#REF!</formula>
    </cfRule>
    <cfRule type="expression" dxfId="535" priority="526">
      <formula>$M76=#REF!</formula>
    </cfRule>
    <cfRule type="expression" dxfId="534" priority="527">
      <formula>$M76=#REF!</formula>
    </cfRule>
  </conditionalFormatting>
  <conditionalFormatting sqref="Z76">
    <cfRule type="expression" dxfId="533" priority="528">
      <formula>$M76=#REF!</formula>
    </cfRule>
    <cfRule type="expression" dxfId="532" priority="529">
      <formula>$M76=#REF!</formula>
    </cfRule>
    <cfRule type="expression" dxfId="531" priority="530">
      <formula>$M76=#REF!</formula>
    </cfRule>
    <cfRule type="expression" dxfId="530" priority="531">
      <formula>$M76=#REF!</formula>
    </cfRule>
  </conditionalFormatting>
  <conditionalFormatting sqref="AC20">
    <cfRule type="expression" dxfId="529" priority="532">
      <formula>$M20=#REF!</formula>
    </cfRule>
    <cfRule type="expression" dxfId="528" priority="533">
      <formula>$M20=#REF!</formula>
    </cfRule>
    <cfRule type="expression" dxfId="527" priority="534">
      <formula>$M20=#REF!</formula>
    </cfRule>
    <cfRule type="expression" dxfId="526" priority="535">
      <formula>$M20=#REF!</formula>
    </cfRule>
  </conditionalFormatting>
  <conditionalFormatting sqref="AD25">
    <cfRule type="expression" dxfId="525" priority="1">
      <formula>$M25=#REF!</formula>
    </cfRule>
    <cfRule type="expression" dxfId="524" priority="2">
      <formula>$M25=#REF!</formula>
    </cfRule>
    <cfRule type="expression" dxfId="523" priority="3">
      <formula>$M25=#REF!</formula>
    </cfRule>
    <cfRule type="expression" dxfId="522" priority="4">
      <formula>$M25=#REF!</formula>
    </cfRule>
  </conditionalFormatting>
  <conditionalFormatting sqref="AC25">
    <cfRule type="expression" dxfId="521" priority="5">
      <formula>$M25=#REF!</formula>
    </cfRule>
    <cfRule type="expression" dxfId="520" priority="6">
      <formula>$M25=#REF!</formula>
    </cfRule>
    <cfRule type="expression" dxfId="519" priority="7">
      <formula>$M25=#REF!</formula>
    </cfRule>
    <cfRule type="expression" dxfId="518" priority="8">
      <formula>$M25=#REF!</formula>
    </cfRule>
  </conditionalFormatting>
  <conditionalFormatting sqref="Z25">
    <cfRule type="expression" dxfId="517" priority="9">
      <formula>$M25=#REF!</formula>
    </cfRule>
    <cfRule type="expression" dxfId="516" priority="10">
      <formula>$M25=#REF!</formula>
    </cfRule>
    <cfRule type="expression" dxfId="515" priority="11">
      <formula>$M25=#REF!</formula>
    </cfRule>
    <cfRule type="expression" dxfId="514" priority="12">
      <formula>$M25=#REF!</formula>
    </cfRule>
  </conditionalFormatting>
  <dataValidations count="9">
    <dataValidation type="list" allowBlank="1" showInputMessage="1" showErrorMessage="1" sqref="M16 M22 M39 M44 M47 M49 M51 M53 M58 M61 M63 M65 M67 M69 M71 M73 M75 M77">
      <formula1>$B$9:$B$12</formula1>
      <formula2>0</formula2>
    </dataValidation>
    <dataValidation type="list" allowBlank="1" showInputMessage="1" showErrorMessage="1" sqref="F17:F21 F23:F28 F30:F33 F35:F38 F40:F43 F45:F46 F48 F50 F52 F55:F57 F59:F60 F62 F64 F66 F68 F70 F72 F74 F76 F12">
      <formula1>"Obligatoire,Optionnelle,Facultative"</formula1>
      <formula2>0</formula2>
    </dataValidation>
    <dataValidation type="list" allowBlank="1" showInputMessage="1" showErrorMessage="1" sqref="Q17:Q21 Q23:Q28 Q30:Q33 Q35:Q38 Q40:Q43 Q46 Q48 Q50 Q52 Q57 Q59:Q60 Q62 Q64 Q66 Q68 Q70 Q72 Q74 Q76 Q12:Q15">
      <formula1>"Non,Mut,Mut+ext"</formula1>
      <formula2>0</formula2>
    </dataValidation>
    <dataValidation type="list" allowBlank="1" showInputMessage="1" showErrorMessage="1" sqref="L30:L33 L35:L44 L46:L53 L57:L67 L69:L77 L12:L28">
      <formula1>"1,2,3,4"</formula1>
      <formula2>0</formula2>
    </dataValidation>
    <dataValidation type="list" allowBlank="1" showInputMessage="1" showErrorMessage="1" sqref="S64">
      <formula1>"Oui,Non"</formula1>
      <formula2>0</formula2>
    </dataValidation>
    <dataValidation type="list" allowBlank="1" showInputMessage="1" showErrorMessage="1" sqref="K30:K33 K35:K44 K46:K53 K57:K58 K61:K77 K12:K28">
      <formula1>"Obligatoire,Option"</formula1>
      <formula2>0</formula2>
    </dataValidation>
    <dataValidation type="list" allowBlank="1" showInputMessage="1" showErrorMessage="1" sqref="I6:K6">
      <formula1>"FI,Alternance,FC,Mixte"</formula1>
      <formula2>0</formula2>
    </dataValidation>
    <dataValidation type="list" allowBlank="1" showInputMessage="1" showErrorMessage="1" sqref="B5:C6">
      <formula1>"P1,P2,P3,P4,P5,P6,P7,P8,P9,P10"</formula1>
      <formula2>0</formula2>
    </dataValidation>
    <dataValidation type="list" allowBlank="1" showInputMessage="1" showErrorMessage="1" sqref="B3:C4">
      <formula1>"M1,M2"</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76"/>
  <sheetViews>
    <sheetView zoomScale="55" zoomScaleNormal="55" workbookViewId="0">
      <pane xSplit="9" ySplit="11" topLeftCell="R12" activePane="bottomRight" state="frozen"/>
      <selection pane="topRight" activeCell="L1" sqref="L1"/>
      <selection pane="bottomLeft" activeCell="A12" sqref="A12"/>
      <selection pane="bottomRight" activeCell="AE15" sqref="AE12:AF15"/>
    </sheetView>
  </sheetViews>
  <sheetFormatPr baseColWidth="10" defaultColWidth="9.109375" defaultRowHeight="15.6" outlineLevelCol="1" x14ac:dyDescent="0.25"/>
  <cols>
    <col min="1" max="1" width="4.88671875" style="37" customWidth="1"/>
    <col min="2" max="3" width="8.5546875" style="37"/>
    <col min="4" max="4" width="16.109375" style="37" customWidth="1"/>
    <col min="5" max="5" width="8.5546875" style="37"/>
    <col min="6" max="6" width="13.6640625" style="37"/>
    <col min="7" max="7" width="8.5546875" style="37"/>
    <col min="8" max="8" width="28.6640625" style="37"/>
    <col min="9" max="9" width="58.88671875" style="1" bestFit="1" customWidth="1"/>
    <col min="10" max="10" width="11.5546875" style="1"/>
    <col min="11" max="11" width="12.88671875" style="1"/>
    <col min="12" max="12" width="9.109375" style="1"/>
    <col min="13" max="13" width="9.88671875" style="1"/>
    <col min="14" max="14" width="11.44140625" style="1"/>
    <col min="15" max="17" width="11.109375" style="1"/>
    <col min="18" max="18" width="12.5546875" style="1"/>
    <col min="19" max="19" width="12.109375" style="1"/>
    <col min="20" max="20" width="26.5546875" style="1"/>
    <col min="21" max="21" width="11.44140625" style="38"/>
    <col min="22" max="22" width="17.88671875" style="1" customWidth="1"/>
    <col min="23" max="27" width="12.109375" style="1"/>
    <col min="28" max="28" width="33.5546875" style="1"/>
    <col min="29" max="29" width="50.5546875" style="1"/>
    <col min="30" max="30" width="40.33203125" style="1" bestFit="1" customWidth="1"/>
    <col min="31" max="31" width="12.6640625" style="1" customWidth="1" outlineLevel="1"/>
    <col min="32" max="32" width="16.21875" style="1" customWidth="1" outlineLevel="1"/>
    <col min="33" max="33" width="3.77734375" style="1" customWidth="1" outlineLevel="1"/>
    <col min="34" max="34" width="5" style="1" customWidth="1" outlineLevel="1"/>
    <col min="35" max="1025" width="11.33203125" style="1"/>
  </cols>
  <sheetData>
    <row r="1" spans="1:34" s="1" customFormat="1" ht="6" customHeight="1" x14ac:dyDescent="0.25">
      <c r="A1"/>
      <c r="B1"/>
      <c r="C1"/>
      <c r="D1"/>
      <c r="E1"/>
      <c r="F1"/>
      <c r="G1"/>
      <c r="H1"/>
      <c r="I1" s="37"/>
      <c r="J1" s="37"/>
      <c r="K1" s="37"/>
      <c r="L1" s="37"/>
      <c r="M1"/>
      <c r="N1"/>
      <c r="O1"/>
      <c r="P1"/>
      <c r="Q1"/>
      <c r="R1"/>
      <c r="S1"/>
      <c r="T1"/>
      <c r="V1" s="38"/>
      <c r="W1"/>
      <c r="X1"/>
      <c r="Y1"/>
      <c r="Z1"/>
      <c r="AA1"/>
      <c r="AB1"/>
      <c r="AC1"/>
      <c r="AD1"/>
      <c r="AE1"/>
      <c r="AF1"/>
      <c r="AG1"/>
      <c r="AH1"/>
    </row>
    <row r="2" spans="1:34" s="1" customFormat="1" ht="18" customHeight="1" x14ac:dyDescent="0.25">
      <c r="A2"/>
      <c r="B2"/>
      <c r="C2"/>
      <c r="D2"/>
      <c r="E2"/>
      <c r="F2"/>
      <c r="G2"/>
      <c r="H2"/>
      <c r="I2"/>
      <c r="J2"/>
      <c r="K2"/>
      <c r="L2"/>
      <c r="M2"/>
      <c r="N2"/>
      <c r="O2"/>
      <c r="P2"/>
      <c r="Q2"/>
      <c r="R2"/>
      <c r="S2"/>
      <c r="T2"/>
      <c r="V2"/>
      <c r="W2" s="27" t="s">
        <v>23</v>
      </c>
      <c r="X2" s="27" t="s">
        <v>24</v>
      </c>
      <c r="Y2"/>
      <c r="Z2"/>
      <c r="AA2"/>
      <c r="AB2"/>
      <c r="AC2"/>
      <c r="AD2"/>
      <c r="AE2" s="686" t="s">
        <v>9</v>
      </c>
      <c r="AF2" s="686"/>
      <c r="AG2" s="686" t="s">
        <v>10</v>
      </c>
      <c r="AH2" s="686"/>
    </row>
    <row r="3" spans="1:34" ht="18" customHeight="1" x14ac:dyDescent="0.25">
      <c r="A3"/>
      <c r="B3" s="743" t="s">
        <v>10</v>
      </c>
      <c r="C3" s="744"/>
      <c r="D3"/>
      <c r="E3"/>
      <c r="F3"/>
      <c r="G3"/>
      <c r="H3" s="41" t="s">
        <v>25</v>
      </c>
      <c r="I3" s="676" t="s">
        <v>26</v>
      </c>
      <c r="J3" s="676"/>
      <c r="K3" s="676"/>
      <c r="L3"/>
      <c r="M3"/>
      <c r="N3"/>
      <c r="O3"/>
      <c r="P3"/>
      <c r="Q3"/>
      <c r="R3"/>
      <c r="S3"/>
      <c r="T3"/>
      <c r="U3" s="677" t="str">
        <f>Paramétrage!I6</f>
        <v>M - Mention</v>
      </c>
      <c r="V3" s="677"/>
      <c r="W3" s="27">
        <f>ROUND(SUMIFS($U$12:$U$74,$H$12:$H$74,$U3,$Q$12:$Q$74,"&lt;&gt;Mut+ext"),0)</f>
        <v>16</v>
      </c>
      <c r="X3" s="27">
        <f ca="1">SUMIF($H$12:$H$94,$U3,$Y$12:$Y$69)</f>
        <v>347</v>
      </c>
      <c r="Y3"/>
      <c r="Z3"/>
      <c r="AA3"/>
      <c r="AB3"/>
      <c r="AC3"/>
      <c r="AD3"/>
      <c r="AE3" s="686">
        <f>IF($B$3="M2",0,I7)</f>
        <v>0</v>
      </c>
      <c r="AF3" s="686"/>
      <c r="AG3" s="686">
        <f>IF($B$3="M1",0,I7)</f>
        <v>30</v>
      </c>
      <c r="AH3" s="686"/>
    </row>
    <row r="4" spans="1:34" ht="18" customHeight="1" x14ac:dyDescent="0.25">
      <c r="A4"/>
      <c r="B4" s="745"/>
      <c r="C4" s="746"/>
      <c r="D4"/>
      <c r="E4"/>
      <c r="F4"/>
      <c r="G4"/>
      <c r="H4" s="44" t="s">
        <v>27</v>
      </c>
      <c r="I4" s="676" t="str">
        <f>Synthèse!B3</f>
        <v>MASTER COMMUNICATION DES ORGANISATIONS</v>
      </c>
      <c r="J4" s="676"/>
      <c r="K4" s="676"/>
      <c r="L4"/>
      <c r="M4"/>
      <c r="N4"/>
      <c r="O4"/>
      <c r="P4"/>
      <c r="Q4"/>
      <c r="R4"/>
      <c r="S4"/>
      <c r="T4"/>
      <c r="U4" s="677" t="str">
        <f>Paramétrage!I7</f>
        <v>TR - Transversale</v>
      </c>
      <c r="V4" s="677"/>
      <c r="W4" s="27">
        <f>ROUND(SUMIFS($U$12:$U$74,$H$12:$H$74,$U4,$Q$12:$Q$74,"&lt;&gt;Mut+ext"),0)</f>
        <v>0</v>
      </c>
      <c r="X4" s="27">
        <f ca="1">SUMIF($H$12:$H$94,$U4,$Y$12:$Y$69)</f>
        <v>0</v>
      </c>
      <c r="Y4"/>
      <c r="Z4"/>
      <c r="AA4"/>
      <c r="AB4"/>
      <c r="AC4"/>
      <c r="AD4"/>
      <c r="AE4" s="27">
        <f t="shared" ref="AE4:AF8" si="0">IF($B$3="M2",0,W3)</f>
        <v>0</v>
      </c>
      <c r="AF4" s="27">
        <f t="shared" si="0"/>
        <v>0</v>
      </c>
      <c r="AG4" s="27">
        <f t="shared" ref="AG4:AH8" si="1">IF($B$3="M1",0,W3)</f>
        <v>16</v>
      </c>
      <c r="AH4" s="27">
        <f t="shared" ca="1" si="1"/>
        <v>347</v>
      </c>
    </row>
    <row r="5" spans="1:34" ht="18" customHeight="1" x14ac:dyDescent="0.25">
      <c r="A5"/>
      <c r="B5" s="743" t="s">
        <v>215</v>
      </c>
      <c r="C5" s="744"/>
      <c r="D5"/>
      <c r="E5"/>
      <c r="F5"/>
      <c r="G5"/>
      <c r="H5" s="41" t="s">
        <v>29</v>
      </c>
      <c r="I5" s="676" t="s">
        <v>216</v>
      </c>
      <c r="J5" s="676"/>
      <c r="K5" s="676"/>
      <c r="L5"/>
      <c r="M5"/>
      <c r="N5"/>
      <c r="O5">
        <f>4*151.67</f>
        <v>606.67999999999995</v>
      </c>
      <c r="P5"/>
      <c r="Q5"/>
      <c r="R5"/>
      <c r="S5"/>
      <c r="T5"/>
      <c r="U5" s="677" t="str">
        <f>Paramétrage!I8</f>
        <v>RFC - Recettes de FC</v>
      </c>
      <c r="V5" s="677"/>
      <c r="W5" s="27">
        <f>ROUND(SUMIFS($U$12:$U$74,$H$12:$H$74,$U5,$Q$12:$Q$74,"&lt;&gt;Mut+ext"),0)</f>
        <v>0</v>
      </c>
      <c r="X5" s="27">
        <f ca="1">SUMIF($H$12:$H$94,$U5,$Y$12:$Y$69)</f>
        <v>0</v>
      </c>
      <c r="Y5"/>
      <c r="Z5"/>
      <c r="AA5"/>
      <c r="AB5"/>
      <c r="AC5"/>
      <c r="AD5"/>
      <c r="AE5" s="27">
        <f t="shared" si="0"/>
        <v>0</v>
      </c>
      <c r="AF5" s="27">
        <f t="shared" si="0"/>
        <v>0</v>
      </c>
      <c r="AG5" s="27">
        <f t="shared" si="1"/>
        <v>0</v>
      </c>
      <c r="AH5" s="27">
        <f t="shared" ca="1" si="1"/>
        <v>0</v>
      </c>
    </row>
    <row r="6" spans="1:34" ht="18" customHeight="1" x14ac:dyDescent="0.25">
      <c r="A6"/>
      <c r="B6" s="745"/>
      <c r="C6" s="746"/>
      <c r="D6"/>
      <c r="E6"/>
      <c r="F6"/>
      <c r="G6"/>
      <c r="H6" s="41" t="s">
        <v>31</v>
      </c>
      <c r="I6" s="676" t="s">
        <v>32</v>
      </c>
      <c r="J6" s="676"/>
      <c r="K6" s="676"/>
      <c r="L6"/>
      <c r="M6"/>
      <c r="N6"/>
      <c r="O6"/>
      <c r="P6"/>
      <c r="Q6"/>
      <c r="R6"/>
      <c r="S6"/>
      <c r="T6"/>
      <c r="U6" s="677" t="str">
        <f>Paramétrage!I9</f>
        <v>RA - Recettes d'apprentissage</v>
      </c>
      <c r="V6" s="677"/>
      <c r="W6" s="27">
        <f>ROUND(SUMIFS($U$12:$U$74,$H$12:$H$74,$U6,$Q$12:$Q$74,"&lt;&gt;Mut+ext"),0)</f>
        <v>0</v>
      </c>
      <c r="X6" s="27">
        <f ca="1">SUMIF($H$12:$H$94,$U6,$Y$12:$Y$69)</f>
        <v>0</v>
      </c>
      <c r="Y6"/>
      <c r="Z6"/>
      <c r="AA6"/>
      <c r="AB6"/>
      <c r="AC6"/>
      <c r="AD6"/>
      <c r="AE6" s="27">
        <f t="shared" si="0"/>
        <v>0</v>
      </c>
      <c r="AF6" s="27">
        <f t="shared" si="0"/>
        <v>0</v>
      </c>
      <c r="AG6" s="27">
        <f t="shared" si="1"/>
        <v>0</v>
      </c>
      <c r="AH6" s="27">
        <f t="shared" ca="1" si="1"/>
        <v>0</v>
      </c>
    </row>
    <row r="7" spans="1:34" ht="18" customHeight="1" x14ac:dyDescent="0.25">
      <c r="A7"/>
      <c r="B7"/>
      <c r="C7"/>
      <c r="D7"/>
      <c r="E7"/>
      <c r="F7"/>
      <c r="G7"/>
      <c r="H7" s="47" t="s">
        <v>33</v>
      </c>
      <c r="I7" s="676">
        <v>30</v>
      </c>
      <c r="J7" s="676"/>
      <c r="K7" s="676"/>
      <c r="L7"/>
      <c r="M7"/>
      <c r="N7"/>
      <c r="O7"/>
      <c r="P7"/>
      <c r="Q7"/>
      <c r="R7"/>
      <c r="S7"/>
      <c r="T7"/>
      <c r="U7" s="677" t="str">
        <f>Paramétrage!I10</f>
        <v>RP - Recettes propres autres</v>
      </c>
      <c r="V7" s="677"/>
      <c r="W7" s="27">
        <f>ROUND(SUMIFS($U$12:$U$74,$H$12:$H$74,$U7,$Q$12:$Q$74,"&lt;&gt;Mut+ext"),0)</f>
        <v>0</v>
      </c>
      <c r="X7" s="27">
        <f ca="1">SUMIF($H$12:$H$94,$U7,$Y$12:$Y$69)</f>
        <v>0</v>
      </c>
      <c r="Y7"/>
      <c r="Z7"/>
      <c r="AA7"/>
      <c r="AB7"/>
      <c r="AC7"/>
      <c r="AD7"/>
      <c r="AE7" s="27">
        <f t="shared" si="0"/>
        <v>0</v>
      </c>
      <c r="AF7" s="27">
        <f t="shared" si="0"/>
        <v>0</v>
      </c>
      <c r="AG7" s="27">
        <f t="shared" si="1"/>
        <v>0</v>
      </c>
      <c r="AH7" s="27">
        <f t="shared" ca="1" si="1"/>
        <v>0</v>
      </c>
    </row>
    <row r="8" spans="1:34" s="1" customFormat="1" ht="18" customHeight="1" x14ac:dyDescent="0.25">
      <c r="A8"/>
      <c r="B8"/>
      <c r="C8"/>
      <c r="D8"/>
      <c r="E8"/>
      <c r="F8"/>
      <c r="G8"/>
      <c r="I8"/>
      <c r="J8"/>
      <c r="K8"/>
      <c r="L8"/>
      <c r="M8"/>
      <c r="N8"/>
      <c r="O8"/>
      <c r="P8"/>
      <c r="Q8"/>
      <c r="R8"/>
      <c r="S8"/>
      <c r="T8"/>
      <c r="V8"/>
      <c r="W8"/>
      <c r="X8"/>
      <c r="Y8"/>
      <c r="Z8"/>
      <c r="AA8"/>
      <c r="AB8"/>
      <c r="AC8"/>
      <c r="AD8"/>
      <c r="AE8" s="27">
        <f t="shared" si="0"/>
        <v>0</v>
      </c>
      <c r="AF8" s="27">
        <f t="shared" si="0"/>
        <v>0</v>
      </c>
      <c r="AG8" s="27">
        <f t="shared" si="1"/>
        <v>0</v>
      </c>
      <c r="AH8" s="27">
        <f t="shared" ca="1" si="1"/>
        <v>0</v>
      </c>
    </row>
    <row r="9" spans="1:34" s="1" customFormat="1" ht="6.6" customHeight="1" thickBot="1" x14ac:dyDescent="0.3">
      <c r="A9"/>
      <c r="B9" s="37"/>
      <c r="C9" s="37"/>
      <c r="I9"/>
      <c r="J9"/>
      <c r="K9"/>
      <c r="L9"/>
      <c r="M9"/>
      <c r="N9"/>
      <c r="O9"/>
      <c r="P9"/>
      <c r="Q9"/>
      <c r="R9"/>
      <c r="S9"/>
      <c r="T9"/>
      <c r="V9"/>
      <c r="W9"/>
      <c r="X9"/>
      <c r="Y9"/>
      <c r="Z9"/>
      <c r="AA9"/>
      <c r="AB9"/>
      <c r="AC9"/>
      <c r="AD9"/>
      <c r="AE9"/>
      <c r="AF9"/>
    </row>
    <row r="10" spans="1:34" ht="68.400000000000006" customHeight="1" x14ac:dyDescent="0.25">
      <c r="A10"/>
      <c r="B10" s="747" t="s">
        <v>34</v>
      </c>
      <c r="C10" s="747"/>
      <c r="D10" s="747"/>
      <c r="E10" s="747"/>
      <c r="F10" s="747"/>
      <c r="G10" s="739" t="s">
        <v>35</v>
      </c>
      <c r="H10" s="739" t="s">
        <v>36</v>
      </c>
      <c r="I10" s="738" t="s">
        <v>37</v>
      </c>
      <c r="J10" s="730" t="s">
        <v>38</v>
      </c>
      <c r="K10" s="730" t="s">
        <v>39</v>
      </c>
      <c r="L10" s="738" t="s">
        <v>40</v>
      </c>
      <c r="M10" s="739" t="s">
        <v>41</v>
      </c>
      <c r="N10" s="732" t="s">
        <v>42</v>
      </c>
      <c r="O10" s="730" t="s">
        <v>43</v>
      </c>
      <c r="P10" s="740" t="s">
        <v>44</v>
      </c>
      <c r="Q10" s="741" t="s">
        <v>45</v>
      </c>
      <c r="R10" s="742" t="s">
        <v>46</v>
      </c>
      <c r="S10" s="742"/>
      <c r="T10" s="742"/>
      <c r="U10" s="730" t="s">
        <v>47</v>
      </c>
      <c r="V10" s="51" t="s">
        <v>48</v>
      </c>
      <c r="W10" s="50" t="s">
        <v>49</v>
      </c>
      <c r="X10" s="50" t="s">
        <v>50</v>
      </c>
      <c r="Y10" s="52" t="s">
        <v>51</v>
      </c>
      <c r="Z10" s="731" t="s">
        <v>52</v>
      </c>
      <c r="AA10" s="731"/>
      <c r="AB10" s="731"/>
      <c r="AC10" s="732" t="s">
        <v>53</v>
      </c>
      <c r="AD10" s="733" t="s">
        <v>54</v>
      </c>
      <c r="AE10" s="734" t="s">
        <v>55</v>
      </c>
      <c r="AF10" s="735" t="s">
        <v>56</v>
      </c>
    </row>
    <row r="11" spans="1:34" ht="32.25" customHeight="1" thickBot="1" x14ac:dyDescent="0.35">
      <c r="A11" s="49"/>
      <c r="B11" s="57" t="s">
        <v>57</v>
      </c>
      <c r="C11" s="736" t="s">
        <v>58</v>
      </c>
      <c r="D11" s="736"/>
      <c r="E11" s="58" t="s">
        <v>59</v>
      </c>
      <c r="F11" s="58" t="s">
        <v>60</v>
      </c>
      <c r="G11" s="739"/>
      <c r="H11" s="739"/>
      <c r="I11" s="738"/>
      <c r="J11" s="730"/>
      <c r="K11" s="730"/>
      <c r="L11" s="738"/>
      <c r="M11" s="739"/>
      <c r="N11" s="732"/>
      <c r="O11" s="730"/>
      <c r="P11" s="740"/>
      <c r="Q11" s="741"/>
      <c r="R11" s="742"/>
      <c r="S11" s="742"/>
      <c r="T11" s="742"/>
      <c r="U11" s="730"/>
      <c r="V11" s="59">
        <f>V51+V74</f>
        <v>242</v>
      </c>
      <c r="W11" s="60">
        <f>W51+W74</f>
        <v>120</v>
      </c>
      <c r="X11" s="60">
        <f>X51+X74</f>
        <v>332</v>
      </c>
      <c r="Y11" s="61">
        <f>Y51+Y74</f>
        <v>347</v>
      </c>
      <c r="Z11" s="731"/>
      <c r="AA11" s="731"/>
      <c r="AB11" s="731"/>
      <c r="AC11" s="732"/>
      <c r="AD11" s="733"/>
      <c r="AE11" s="734"/>
      <c r="AF11" s="735"/>
    </row>
    <row r="12" spans="1:34" ht="15.6" customHeight="1" thickBot="1" x14ac:dyDescent="0.3">
      <c r="A12" s="737" t="s">
        <v>61</v>
      </c>
      <c r="B12" s="724" t="s">
        <v>62</v>
      </c>
      <c r="C12" s="716" t="s">
        <v>170</v>
      </c>
      <c r="D12" s="717"/>
      <c r="E12" s="722">
        <v>0</v>
      </c>
      <c r="F12" s="722" t="s">
        <v>64</v>
      </c>
      <c r="G12" s="592" t="s">
        <v>65</v>
      </c>
      <c r="H12" s="593" t="s">
        <v>66</v>
      </c>
      <c r="I12" s="593" t="s">
        <v>171</v>
      </c>
      <c r="J12" s="594">
        <v>71</v>
      </c>
      <c r="K12" s="595" t="s">
        <v>64</v>
      </c>
      <c r="L12" s="596">
        <v>1</v>
      </c>
      <c r="M12" s="594" t="s">
        <v>68</v>
      </c>
      <c r="N12" s="597">
        <v>14</v>
      </c>
      <c r="O12" s="598">
        <v>30</v>
      </c>
      <c r="P12" s="599">
        <v>250</v>
      </c>
      <c r="Q12" s="600" t="s">
        <v>69</v>
      </c>
      <c r="R12" s="704" t="s">
        <v>172</v>
      </c>
      <c r="S12" s="704"/>
      <c r="T12" s="704"/>
      <c r="U12" s="73">
        <v>1</v>
      </c>
      <c r="V12" s="74">
        <f>IF(OR(M12="",Q12="Mut+ext"),0,IF(VLOOKUP(M12,Paramétrage!$C$6:$E$29,2,0)=0,0,IF(P12="","saisir capacité",N12*U12*VLOOKUP(M12,Paramétrage!$C$6:$E$29,2,0))))</f>
        <v>0</v>
      </c>
      <c r="W12" s="75"/>
      <c r="X12" s="76">
        <f>IF(OR(M12="",Q12="Mut+ext"),0,IF(ISERROR(V12+W12)=1,V12,V12+W12))</f>
        <v>0</v>
      </c>
      <c r="Y12" s="77">
        <f>IF(OR(M12="",Q12="Mut+ext"),0,IF(ISERROR(W12+V12*VLOOKUP(M12,Paramétrage!$C$6:$E$29,3,0))=1,X12,W12+V12*VLOOKUP(M12,Paramétrage!$C$6:$E$29,3,0)))</f>
        <v>0</v>
      </c>
      <c r="Z12" s="727" t="s">
        <v>173</v>
      </c>
      <c r="AA12" s="727"/>
      <c r="AB12" s="727"/>
      <c r="AC12" s="79"/>
      <c r="AD12" s="80"/>
      <c r="AE12" s="81">
        <f>IF(G12="",0,IF(K12="",0,IF(SUMIF($G$12:$G$15,G12,$O$12:$O$15)=0,0,IF(OR(L12="",K12="obligatoire"),AF12/SUMIF($G$12:$G$15,G12,$O$12:$O$15),AF12/(SUMIF($G$12:$G$15,G12,$O$12:$O$15)/L12)))))</f>
        <v>14</v>
      </c>
      <c r="AF12" s="82">
        <f>N12*O12</f>
        <v>420</v>
      </c>
    </row>
    <row r="13" spans="1:34" ht="16.2" thickBot="1" x14ac:dyDescent="0.3">
      <c r="A13" s="737"/>
      <c r="B13" s="724"/>
      <c r="C13" s="718"/>
      <c r="D13" s="719"/>
      <c r="E13" s="722"/>
      <c r="F13" s="722"/>
      <c r="G13" s="592" t="s">
        <v>71</v>
      </c>
      <c r="H13" s="593" t="s">
        <v>66</v>
      </c>
      <c r="I13" s="593" t="s">
        <v>174</v>
      </c>
      <c r="J13" s="601">
        <v>71</v>
      </c>
      <c r="K13" s="602" t="s">
        <v>64</v>
      </c>
      <c r="L13" s="603">
        <v>1</v>
      </c>
      <c r="M13" s="601" t="s">
        <v>68</v>
      </c>
      <c r="N13" s="604">
        <v>4</v>
      </c>
      <c r="O13" s="605">
        <v>30</v>
      </c>
      <c r="P13" s="606">
        <v>250</v>
      </c>
      <c r="Q13" s="600" t="s">
        <v>69</v>
      </c>
      <c r="R13" s="704" t="s">
        <v>172</v>
      </c>
      <c r="S13" s="704"/>
      <c r="T13" s="704"/>
      <c r="U13" s="73">
        <f>IF(OR(P13="",M13=Paramétrage!$C$10,M13=Paramétrage!$C$13,M13=Paramétrage!$C$17,M13=Paramétrage!$C$20,M13=Paramétrage!$C$24,M13=Paramétrage!$C$27,AND(M13&lt;&gt;Paramétrage!$C$9,Q13="Mut+ext")),0,ROUNDUP(O13/P13,0))</f>
        <v>0</v>
      </c>
      <c r="V13" s="74">
        <f>IF(OR(M13="",Q13="Mut+ext"),0,IF(VLOOKUP(M13,Paramétrage!$C$6:$E$29,2,0)=0,0,IF(P13="","saisir capacité",N13*U13*VLOOKUP(M13,Paramétrage!$C$6:$E$29,2,0))))</f>
        <v>0</v>
      </c>
      <c r="W13" s="75"/>
      <c r="X13" s="76">
        <f>IF(OR(M13="",Q13="Mut+ext"),0,IF(ISERROR(V13+W13)=1,V13,V13+W13))</f>
        <v>0</v>
      </c>
      <c r="Y13" s="77">
        <f>IF(OR(M13="",Q13="Mut+ext"),0,IF(ISERROR(W13+V13*VLOOKUP(M13,Paramétrage!$C$6:$E$29,3,0))=1,X13,W13+V13*VLOOKUP(M13,Paramétrage!$C$6:$E$29,3,0)))</f>
        <v>0</v>
      </c>
      <c r="Z13" s="727"/>
      <c r="AA13" s="727"/>
      <c r="AB13" s="727"/>
      <c r="AC13" s="84"/>
      <c r="AD13" s="80"/>
      <c r="AE13" s="81">
        <f t="shared" ref="AE13:AE15" si="2">IF(G13="",0,IF(K13="",0,IF(SUMIF($G$12:$G$15,G13,$O$12:$O$15)=0,0,IF(OR(L13="",K13="obligatoire"),AF13/SUMIF($G$12:$G$15,G13,$O$12:$O$15),AF13/(SUMIF($G$12:$G$15,G13,$O$12:$O$15)/L13)))))</f>
        <v>4</v>
      </c>
      <c r="AF13" s="85">
        <f>N13*O13</f>
        <v>120</v>
      </c>
    </row>
    <row r="14" spans="1:34" ht="16.2" thickBot="1" x14ac:dyDescent="0.3">
      <c r="A14" s="737"/>
      <c r="B14" s="724"/>
      <c r="C14" s="718"/>
      <c r="D14" s="719"/>
      <c r="E14" s="722"/>
      <c r="F14" s="722"/>
      <c r="G14" s="592" t="s">
        <v>175</v>
      </c>
      <c r="H14" s="593" t="s">
        <v>66</v>
      </c>
      <c r="I14" s="593" t="s">
        <v>176</v>
      </c>
      <c r="J14" s="607">
        <v>71</v>
      </c>
      <c r="K14" s="602" t="s">
        <v>64</v>
      </c>
      <c r="L14" s="603">
        <v>1</v>
      </c>
      <c r="M14" s="601" t="s">
        <v>177</v>
      </c>
      <c r="N14" s="604">
        <v>2</v>
      </c>
      <c r="O14" s="605">
        <v>30</v>
      </c>
      <c r="P14" s="608">
        <v>30</v>
      </c>
      <c r="Q14" s="609"/>
      <c r="R14" s="704"/>
      <c r="S14" s="704"/>
      <c r="T14" s="704"/>
      <c r="U14" s="73">
        <f>IF(OR(P14="",M14=Paramétrage!$C$10,M14=Paramétrage!$C$13,M14=Paramétrage!$C$17,M14=Paramétrage!$C$20,M14=Paramétrage!$C$24,M14=Paramétrage!$C$27,AND(M14&lt;&gt;Paramétrage!$C$9,Q14="Mut+ext")),0,ROUNDUP(O14/P14,0))</f>
        <v>1</v>
      </c>
      <c r="V14" s="74">
        <f>IF(OR(M14="",Q14="Mut+ext"),0,IF(VLOOKUP(M14,Paramétrage!$C$6:$E$29,2,0)=0,0,IF(P14="","saisir capacité",N14*U14*VLOOKUP(M14,Paramétrage!$C$6:$E$29,2,0))))</f>
        <v>2</v>
      </c>
      <c r="W14" s="75"/>
      <c r="X14" s="76">
        <f>IF(OR(M14="",Q14="Mut+ext"),0,IF(ISERROR(V14+W14)=1,V14,V14+W14))</f>
        <v>2</v>
      </c>
      <c r="Y14" s="77">
        <f>IF(OR(M14="",Q14="Mut+ext"),0,IF(ISERROR(W14+V14*VLOOKUP(M14,Paramétrage!$C$6:$E$29,3,0))=1,X14,W14+V14*VLOOKUP(M14,Paramétrage!$C$6:$E$29,3,0)))</f>
        <v>2</v>
      </c>
      <c r="Z14" s="727"/>
      <c r="AA14" s="727"/>
      <c r="AB14" s="727"/>
      <c r="AC14" s="589"/>
      <c r="AD14" s="80"/>
      <c r="AE14" s="81">
        <f t="shared" si="2"/>
        <v>2</v>
      </c>
      <c r="AF14" s="85">
        <f>N14*O14</f>
        <v>60</v>
      </c>
    </row>
    <row r="15" spans="1:34" ht="16.2" thickBot="1" x14ac:dyDescent="0.3">
      <c r="A15" s="737"/>
      <c r="B15" s="724"/>
      <c r="C15" s="720"/>
      <c r="D15" s="721"/>
      <c r="E15" s="723"/>
      <c r="F15" s="723"/>
      <c r="G15" s="592"/>
      <c r="H15" s="610"/>
      <c r="I15" s="611"/>
      <c r="J15" s="607"/>
      <c r="K15" s="602"/>
      <c r="L15" s="603"/>
      <c r="M15" s="601"/>
      <c r="N15" s="604"/>
      <c r="O15" s="605"/>
      <c r="P15" s="608"/>
      <c r="Q15" s="609"/>
      <c r="R15" s="704"/>
      <c r="S15" s="704"/>
      <c r="T15" s="704"/>
      <c r="U15" s="590"/>
      <c r="V15" s="591"/>
      <c r="W15" s="75"/>
      <c r="X15" s="76"/>
      <c r="Y15" s="77"/>
      <c r="Z15" s="727"/>
      <c r="AA15" s="727"/>
      <c r="AB15" s="727"/>
      <c r="AC15" s="589"/>
      <c r="AD15" s="80"/>
      <c r="AE15" s="81">
        <f t="shared" si="2"/>
        <v>0</v>
      </c>
      <c r="AF15" s="85">
        <f>N15*O15</f>
        <v>0</v>
      </c>
    </row>
    <row r="16" spans="1:34" ht="16.2" thickBot="1" x14ac:dyDescent="0.3">
      <c r="A16" s="737"/>
      <c r="B16" s="724"/>
      <c r="C16" s="91"/>
      <c r="D16" s="92"/>
      <c r="E16" s="93"/>
      <c r="F16" s="93"/>
      <c r="G16" s="612"/>
      <c r="H16" s="613"/>
      <c r="I16" s="614"/>
      <c r="J16" s="615"/>
      <c r="K16" s="616"/>
      <c r="L16" s="617"/>
      <c r="M16" s="618"/>
      <c r="N16" s="619">
        <f>AE16</f>
        <v>18</v>
      </c>
      <c r="O16" s="620"/>
      <c r="P16" s="620"/>
      <c r="Q16" s="621"/>
      <c r="R16" s="103"/>
      <c r="S16" s="103"/>
      <c r="T16" s="104"/>
      <c r="U16" s="105"/>
      <c r="V16" s="107">
        <f>SUM(V12:V15)</f>
        <v>2</v>
      </c>
      <c r="W16" s="99">
        <f>SUM(W12:W15)</f>
        <v>0</v>
      </c>
      <c r="X16" s="107">
        <f>SUM(X12:X15)</f>
        <v>2</v>
      </c>
      <c r="Y16" s="108">
        <f>SUM(Y12:Y15)</f>
        <v>2</v>
      </c>
      <c r="Z16" s="109"/>
      <c r="AA16" s="110"/>
      <c r="AB16" s="111"/>
      <c r="AC16" s="112"/>
      <c r="AD16" s="113"/>
      <c r="AE16" s="114">
        <f>SUM(AE12:AE13)</f>
        <v>18</v>
      </c>
      <c r="AF16" s="115">
        <f>SUM(AF12:AF13)</f>
        <v>540</v>
      </c>
    </row>
    <row r="17" spans="1:32" ht="15.6" customHeight="1" x14ac:dyDescent="0.25">
      <c r="A17" s="737"/>
      <c r="B17" s="724" t="s">
        <v>73</v>
      </c>
      <c r="C17" s="729" t="s">
        <v>217</v>
      </c>
      <c r="D17" s="729"/>
      <c r="E17" s="723">
        <v>9</v>
      </c>
      <c r="F17" s="723" t="s">
        <v>64</v>
      </c>
      <c r="G17" s="592" t="s">
        <v>75</v>
      </c>
      <c r="H17" s="622" t="s">
        <v>66</v>
      </c>
      <c r="I17" s="593" t="s">
        <v>218</v>
      </c>
      <c r="J17" s="623">
        <v>71</v>
      </c>
      <c r="K17" s="624" t="s">
        <v>64</v>
      </c>
      <c r="L17" s="625">
        <v>1</v>
      </c>
      <c r="M17" s="623" t="s">
        <v>68</v>
      </c>
      <c r="N17" s="626">
        <v>15</v>
      </c>
      <c r="O17" s="627">
        <v>30</v>
      </c>
      <c r="P17" s="628">
        <v>30</v>
      </c>
      <c r="Q17" s="600" t="s">
        <v>77</v>
      </c>
      <c r="R17" s="726"/>
      <c r="S17" s="726"/>
      <c r="T17" s="726"/>
      <c r="U17" s="73">
        <f>IF(OR(P17="",M17=Paramétrage!$C$10,M17=Paramétrage!$C$13,M17=Paramétrage!$C$17,M17=Paramétrage!$C$20,M17=Paramétrage!$C$24,M17=Paramétrage!$C$27,AND(M17&lt;&gt;Paramétrage!$C$9,Q17="Mut+ext")),0,ROUNDUP(O17/P17,0))</f>
        <v>1</v>
      </c>
      <c r="V17" s="74">
        <f>IF(OR(M17="",Q17="Mut+ext"),0,IF(VLOOKUP(M17,Paramétrage!$C$6:$E$29,2,0)=0,0,IF(P17="","saisir capacité",N17*U17*VLOOKUP(M17,Paramétrage!$C$6:$E$29,2,0))))</f>
        <v>15</v>
      </c>
      <c r="W17" s="75"/>
      <c r="X17" s="76">
        <f>IF(OR(M17="",Q17="Mut+ext"),0,IF(ISERROR(V17+W17)=1,V17,V17+W17))</f>
        <v>15</v>
      </c>
      <c r="Y17" s="77">
        <f>IF(OR(M17="",Q17="Mut+ext"),0,IF(ISERROR(W17+V17*VLOOKUP(M17,Paramétrage!$C$6:$E$29,3,0))=1,X17,W17+V17*VLOOKUP(M17,Paramétrage!$C$6:$E$29,3,0)))</f>
        <v>22.5</v>
      </c>
      <c r="Z17" s="727"/>
      <c r="AA17" s="727"/>
      <c r="AB17" s="727"/>
      <c r="AC17" s="79"/>
      <c r="AD17" s="80"/>
      <c r="AE17" s="81">
        <f>IF(G17="",0,IF(K17="",0,IF(SUMIF($G$17:$G$20,G17,$O$17:$O$20)=0,0,IF(OR(L17="",K17="obligatoire"),AF17/SUMIF($G$17:$G$20,G17,$O$17:$O$20),AF17/(SUMIF($G$17:$G$20,G17,$O$17:$O$20)/L17)))))</f>
        <v>15</v>
      </c>
      <c r="AF17" s="82">
        <f>N17*O17</f>
        <v>450</v>
      </c>
    </row>
    <row r="18" spans="1:32" x14ac:dyDescent="0.25">
      <c r="A18" s="737"/>
      <c r="B18" s="724"/>
      <c r="C18" s="729"/>
      <c r="D18" s="729"/>
      <c r="E18" s="723"/>
      <c r="F18" s="723"/>
      <c r="G18" s="592" t="s">
        <v>78</v>
      </c>
      <c r="H18" s="622" t="s">
        <v>66</v>
      </c>
      <c r="I18" s="593" t="s">
        <v>219</v>
      </c>
      <c r="J18" s="623">
        <v>71</v>
      </c>
      <c r="K18" s="624" t="s">
        <v>64</v>
      </c>
      <c r="L18" s="625">
        <v>1</v>
      </c>
      <c r="M18" s="623" t="s">
        <v>68</v>
      </c>
      <c r="N18" s="626">
        <v>15</v>
      </c>
      <c r="O18" s="627">
        <v>30</v>
      </c>
      <c r="P18" s="628">
        <v>30</v>
      </c>
      <c r="Q18" s="609" t="s">
        <v>77</v>
      </c>
      <c r="R18" s="726"/>
      <c r="S18" s="726"/>
      <c r="T18" s="726"/>
      <c r="U18" s="73">
        <f>IF(OR(P18="",M18=Paramétrage!$C$10,M18=Paramétrage!$C$13,M18=Paramétrage!$C$17,M18=Paramétrage!$C$20,M18=Paramétrage!$C$24,M18=Paramétrage!$C$27,AND(M18&lt;&gt;Paramétrage!$C$9,Q18="Mut+ext")),0,ROUNDUP(O18/P18,0))</f>
        <v>1</v>
      </c>
      <c r="V18" s="74">
        <f>IF(OR(M18="",Q18="Mut+ext"),0,IF(VLOOKUP(M18,Paramétrage!$C$6:$E$29,2,0)=0,0,IF(P18="","saisir capacité",N18*U18*VLOOKUP(M18,Paramétrage!$C$6:$E$29,2,0))))</f>
        <v>15</v>
      </c>
      <c r="W18" s="75"/>
      <c r="X18" s="76">
        <f>IF(OR(M18="",Q18="Mut+ext"),0,IF(ISERROR(V18+W18)=1,V18,V18+W18))</f>
        <v>15</v>
      </c>
      <c r="Y18" s="77">
        <f>IF(OR(M18="",Q18="Mut+ext"),0,IF(ISERROR(W18+V18*VLOOKUP(M18,Paramétrage!$C$6:$E$29,3,0))=1,X18,W18+V18*VLOOKUP(M18,Paramétrage!$C$6:$E$29,3,0)))</f>
        <v>22.5</v>
      </c>
      <c r="Z18" s="727"/>
      <c r="AA18" s="727"/>
      <c r="AB18" s="727"/>
      <c r="AC18" s="84"/>
      <c r="AD18" s="80"/>
      <c r="AE18" s="81">
        <f>IF(G18="",0,IF(K18="",0,IF(SUMIF($G$17:$G$20,G18,$O$17:$O$20)=0,0,IF(OR(L18="",K18="obligatoire"),AF18/SUMIF($G$17:$G$20,G18,$O$17:$O$20),AF18/(SUMIF($G$17:$G$20,G18,$O$17:$O$20)/L18)))))</f>
        <v>15</v>
      </c>
      <c r="AF18" s="85">
        <f>N18*O18</f>
        <v>450</v>
      </c>
    </row>
    <row r="19" spans="1:32" x14ac:dyDescent="0.25">
      <c r="A19" s="737"/>
      <c r="B19" s="724"/>
      <c r="C19" s="729"/>
      <c r="D19" s="729"/>
      <c r="E19" s="723"/>
      <c r="F19" s="723"/>
      <c r="G19" s="592" t="s">
        <v>80</v>
      </c>
      <c r="H19" s="622" t="s">
        <v>66</v>
      </c>
      <c r="I19" s="593" t="s">
        <v>220</v>
      </c>
      <c r="J19" s="623">
        <v>71</v>
      </c>
      <c r="K19" s="624" t="s">
        <v>64</v>
      </c>
      <c r="L19" s="625">
        <v>1</v>
      </c>
      <c r="M19" s="623" t="s">
        <v>82</v>
      </c>
      <c r="N19" s="626">
        <v>15</v>
      </c>
      <c r="O19" s="627">
        <v>30</v>
      </c>
      <c r="P19" s="628">
        <v>30</v>
      </c>
      <c r="Q19" s="609" t="s">
        <v>77</v>
      </c>
      <c r="R19" s="726"/>
      <c r="S19" s="726"/>
      <c r="T19" s="726"/>
      <c r="U19" s="73">
        <f>IF(OR(P19="",M19=Paramétrage!$C$10,M19=Paramétrage!$C$13,M19=Paramétrage!$C$17,M19=Paramétrage!$C$20,M19=Paramétrage!$C$24,M19=Paramétrage!$C$27,AND(M19&lt;&gt;Paramétrage!$C$9,Q19="Mut+ext")),0,ROUNDUP(O19/P19,0))</f>
        <v>1</v>
      </c>
      <c r="V19" s="74">
        <f>IF(OR(M19="",Q19="Mut+ext"),0,IF(VLOOKUP(M19,Paramétrage!$C$6:$E$29,2,0)=0,0,IF(P19="","saisir capacité",N19*U19*VLOOKUP(M19,Paramétrage!$C$6:$E$29,2,0))))</f>
        <v>15</v>
      </c>
      <c r="W19" s="75"/>
      <c r="X19" s="76">
        <f>IF(OR(M19="",Q19="Mut+ext"),0,IF(ISERROR(V19+W19)=1,V19,V19+W19))</f>
        <v>15</v>
      </c>
      <c r="Y19" s="77">
        <f>IF(OR(M19="",Q19="Mut+ext"),0,IF(ISERROR(W19+V19*VLOOKUP(M19,Paramétrage!$C$6:$E$29,3,0))=1,X19,W19+V19*VLOOKUP(M19,Paramétrage!$C$6:$E$29,3,0)))</f>
        <v>15</v>
      </c>
      <c r="Z19" s="727"/>
      <c r="AA19" s="727"/>
      <c r="AB19" s="727"/>
      <c r="AC19" s="84"/>
      <c r="AD19" s="80"/>
      <c r="AE19" s="81">
        <f>IF(G19="",0,IF(K19="",0,IF(SUMIF($G$17:$G$20,G19,$O$17:$O$20)=0,0,IF(OR(L19="",K19="obligatoire"),AF19/SUMIF($G$17:$G$20,G19,$O$17:$O$20),AF19/(SUMIF($G$17:$G$20,G19,$O$17:$O$20)/L19)))))</f>
        <v>15</v>
      </c>
      <c r="AF19" s="85">
        <f>N19*O19</f>
        <v>450</v>
      </c>
    </row>
    <row r="20" spans="1:32" x14ac:dyDescent="0.25">
      <c r="A20" s="737"/>
      <c r="B20" s="724"/>
      <c r="C20" s="729"/>
      <c r="D20" s="729"/>
      <c r="E20" s="723"/>
      <c r="F20" s="723"/>
      <c r="G20" s="592"/>
      <c r="H20" s="629"/>
      <c r="I20" s="611"/>
      <c r="J20" s="601"/>
      <c r="K20" s="602"/>
      <c r="L20" s="603"/>
      <c r="M20" s="601"/>
      <c r="N20" s="604"/>
      <c r="O20" s="605"/>
      <c r="P20" s="606"/>
      <c r="Q20" s="609"/>
      <c r="R20" s="726"/>
      <c r="S20" s="726"/>
      <c r="T20" s="726"/>
      <c r="U20" s="73">
        <f>IF(OR(P20="",M20=Paramétrage!$C$10,M20=Paramétrage!$C$13,M20=Paramétrage!$C$17,M20=Paramétrage!$C$20,M20=Paramétrage!$C$24,M20=Paramétrage!$C$27,AND(M20&lt;&gt;Paramétrage!$C$9,Q20="Mut+ext")),0,ROUNDUP(O20/P20,0))</f>
        <v>0</v>
      </c>
      <c r="V20" s="74">
        <f>IF(OR(M20="",Q20="Mut+ext"),0,IF(VLOOKUP(M20,Paramétrage!$C$6:$E$29,2,0)=0,0,IF(P20="","saisir capacité",N20*U20*VLOOKUP(M20,Paramétrage!$C$6:$E$29,2,0))))</f>
        <v>0</v>
      </c>
      <c r="W20" s="75"/>
      <c r="X20" s="76">
        <f>IF(OR(M20="",Q20="Mut+ext"),0,IF(ISERROR(V20+W20)=1,V20,V20+W20))</f>
        <v>0</v>
      </c>
      <c r="Y20" s="77">
        <f>IF(OR(M20="",Q20="Mut+ext"),0,IF(ISERROR(W20+V20*VLOOKUP(M20,Paramétrage!$C$6:$E$29,3,0))=1,X20,W20+V20*VLOOKUP(M20,Paramétrage!$C$6:$E$29,3,0)))</f>
        <v>0</v>
      </c>
      <c r="Z20" s="727"/>
      <c r="AA20" s="727"/>
      <c r="AB20" s="727"/>
      <c r="AC20" s="84"/>
      <c r="AD20" s="80"/>
      <c r="AE20" s="81">
        <f>IF(G20="",0,IF(K20="",0,IF(SUMIF($G$17:$G$20,G20,$O$17:$O$20)=0,0,IF(OR(L20="",K20="obligatoire"),AF20/SUMIF($G$17:$G$20,G20,$O$17:$O$20),AF20/(SUMIF($G$17:$G$20,G20,$O$17:$O$20)/L20)))))</f>
        <v>0</v>
      </c>
      <c r="AF20" s="85">
        <f>N20*O20</f>
        <v>0</v>
      </c>
    </row>
    <row r="21" spans="1:32" x14ac:dyDescent="0.25">
      <c r="A21" s="737"/>
      <c r="B21" s="724"/>
      <c r="C21" s="91"/>
      <c r="D21" s="92"/>
      <c r="E21" s="93"/>
      <c r="F21" s="93"/>
      <c r="G21" s="612"/>
      <c r="H21" s="613"/>
      <c r="I21" s="614"/>
      <c r="J21" s="615"/>
      <c r="K21" s="616"/>
      <c r="L21" s="617"/>
      <c r="M21" s="618"/>
      <c r="N21" s="619">
        <f>AE21</f>
        <v>45</v>
      </c>
      <c r="O21" s="620"/>
      <c r="P21" s="620"/>
      <c r="Q21" s="621"/>
      <c r="R21" s="103"/>
      <c r="S21" s="103"/>
      <c r="T21" s="104"/>
      <c r="U21" s="105"/>
      <c r="V21" s="106">
        <f>SUM(V17:V20)</f>
        <v>45</v>
      </c>
      <c r="W21" s="99">
        <f>SUM(W17:W20)</f>
        <v>0</v>
      </c>
      <c r="X21" s="107">
        <f>SUM(X17:X20)</f>
        <v>45</v>
      </c>
      <c r="Y21" s="108">
        <f>SUM(Y17:Y20)</f>
        <v>60</v>
      </c>
      <c r="Z21" s="109"/>
      <c r="AA21" s="110"/>
      <c r="AB21" s="111"/>
      <c r="AC21" s="112"/>
      <c r="AD21" s="113"/>
      <c r="AE21" s="114">
        <f>SUM(AE17:AE20)</f>
        <v>45</v>
      </c>
      <c r="AF21" s="115">
        <f>SUM(AF17:AF20)</f>
        <v>1350</v>
      </c>
    </row>
    <row r="22" spans="1:32" ht="15.6" customHeight="1" x14ac:dyDescent="0.25">
      <c r="A22" s="737"/>
      <c r="B22" s="724" t="s">
        <v>83</v>
      </c>
      <c r="C22" s="729" t="s">
        <v>221</v>
      </c>
      <c r="D22" s="729"/>
      <c r="E22" s="723">
        <v>9</v>
      </c>
      <c r="F22" s="723" t="s">
        <v>64</v>
      </c>
      <c r="G22" s="630" t="s">
        <v>85</v>
      </c>
      <c r="H22" s="622" t="s">
        <v>66</v>
      </c>
      <c r="I22" s="593" t="s">
        <v>222</v>
      </c>
      <c r="J22" s="623">
        <v>71</v>
      </c>
      <c r="K22" s="624" t="s">
        <v>64</v>
      </c>
      <c r="L22" s="625">
        <v>1</v>
      </c>
      <c r="M22" s="623" t="s">
        <v>82</v>
      </c>
      <c r="N22" s="626">
        <v>15</v>
      </c>
      <c r="O22" s="627">
        <v>30</v>
      </c>
      <c r="P22" s="628">
        <v>30</v>
      </c>
      <c r="Q22" s="600" t="s">
        <v>77</v>
      </c>
      <c r="R22" s="726"/>
      <c r="S22" s="726"/>
      <c r="T22" s="726"/>
      <c r="U22" s="73">
        <f>IF(OR(P22="",M22=Paramétrage!$C$10,M22=Paramétrage!$C$13,M22=Paramétrage!$C$17,M22=Paramétrage!$C$20,M22=Paramétrage!$C$24,M22=Paramétrage!$C$27,AND(M22&lt;&gt;Paramétrage!$C$9,Q22="Mut+ext")),0,ROUNDUP(O22/P22,0))</f>
        <v>1</v>
      </c>
      <c r="V22" s="74">
        <f>IF(OR(M22="",Q22="Mut+ext"),0,IF(VLOOKUP(M22,Paramétrage!$C$6:$E$29,2,0)=0,0,IF(P22="","saisir capacité",N22*U22*VLOOKUP(M22,Paramétrage!$C$6:$E$29,2,0))))</f>
        <v>15</v>
      </c>
      <c r="W22" s="75"/>
      <c r="X22" s="76">
        <f>IF(OR(M22="",Q22="Mut+ext"),0,IF(ISERROR(V22+W22)=1,V22,V22+W22))</f>
        <v>15</v>
      </c>
      <c r="Y22" s="77">
        <f>IF(OR(M22="",Q22="Mut+ext"),0,IF(ISERROR(W22+V22*VLOOKUP(M22,Paramétrage!$C$6:$E$29,3,0))=1,X22,W22+V22*VLOOKUP(M22,Paramétrage!$C$6:$E$29,3,0)))</f>
        <v>15</v>
      </c>
      <c r="Z22" s="727"/>
      <c r="AA22" s="727"/>
      <c r="AB22" s="727"/>
      <c r="AC22" s="79"/>
      <c r="AD22" s="80"/>
      <c r="AE22" s="81">
        <f>IF(G22="",0,IF(K22="",0,IF(SUMIF(G22:G26,G22,O22:O26)=0,0,IF(OR(L22="",K22="obligatoire"),AF22/SUMIF(G22:G26,G22,O22:O26),AF22/(SUMIF(G22:G26,G22,O22:O26)/L22)))))</f>
        <v>15</v>
      </c>
      <c r="AF22" s="82">
        <f>N22*O22</f>
        <v>450</v>
      </c>
    </row>
    <row r="23" spans="1:32" x14ac:dyDescent="0.25">
      <c r="A23" s="737"/>
      <c r="B23" s="724"/>
      <c r="C23" s="729"/>
      <c r="D23" s="729"/>
      <c r="E23" s="723"/>
      <c r="F23" s="723"/>
      <c r="G23" s="630" t="s">
        <v>186</v>
      </c>
      <c r="H23" s="622" t="s">
        <v>66</v>
      </c>
      <c r="I23" s="593" t="s">
        <v>223</v>
      </c>
      <c r="J23" s="623">
        <v>71</v>
      </c>
      <c r="K23" s="624" t="s">
        <v>64</v>
      </c>
      <c r="L23" s="625">
        <v>1</v>
      </c>
      <c r="M23" s="623" t="s">
        <v>82</v>
      </c>
      <c r="N23" s="626">
        <v>15</v>
      </c>
      <c r="O23" s="627">
        <v>30</v>
      </c>
      <c r="P23" s="628">
        <v>30</v>
      </c>
      <c r="Q23" s="600" t="s">
        <v>77</v>
      </c>
      <c r="R23" s="726"/>
      <c r="S23" s="726"/>
      <c r="T23" s="726"/>
      <c r="U23" s="73">
        <f>IF(OR(P23="",M23=Paramétrage!$C$10,M23=Paramétrage!$C$13,M23=Paramétrage!$C$17,M23=Paramétrage!$C$20,M23=Paramétrage!$C$24,M23=Paramétrage!$C$27,AND(M23&lt;&gt;Paramétrage!$C$9,Q23="Mut+ext")),0,ROUNDUP(O23/P23,0))</f>
        <v>1</v>
      </c>
      <c r="V23" s="74">
        <f>IF(OR(M23="",Q23="Mut+ext"),0,IF(VLOOKUP(M23,Paramétrage!$C$6:$E$29,2,0)=0,0,IF(P23="","saisir capacité",N23*U23*VLOOKUP(M23,Paramétrage!$C$6:$E$29,2,0))))</f>
        <v>15</v>
      </c>
      <c r="W23" s="75"/>
      <c r="X23" s="76">
        <f>IF(OR(M23="",Q23="Mut+ext"),0,IF(ISERROR(V23+W23)=1,V23,V23+W23))</f>
        <v>15</v>
      </c>
      <c r="Y23" s="77">
        <f>IF(OR(M23="",Q23="Mut+ext"),0,IF(ISERROR(W23+V23*VLOOKUP(M23,Paramétrage!$C$6:$E$29,3,0))=1,X23,W23+V23*VLOOKUP(M23,Paramétrage!$C$6:$E$29,3,0)))</f>
        <v>15</v>
      </c>
      <c r="Z23" s="727"/>
      <c r="AA23" s="727"/>
      <c r="AB23" s="727"/>
      <c r="AC23" s="84"/>
      <c r="AD23" s="80"/>
      <c r="AE23" s="81">
        <f>IF(G23="",0,IF(K23="",0,IF(SUMIF(G22:G26,G23,O22:O26)=0,0,IF(OR(L23="",K23="obligatoire"),AF23/SUMIF(G22:G26,G23,O22:O26),AF23/(SUMIF(G22:G26,G23,O22:O26)/L23)))))</f>
        <v>15</v>
      </c>
      <c r="AF23" s="82">
        <f>N23*O23</f>
        <v>450</v>
      </c>
    </row>
    <row r="24" spans="1:32" x14ac:dyDescent="0.25">
      <c r="A24" s="737"/>
      <c r="B24" s="724"/>
      <c r="C24" s="729"/>
      <c r="D24" s="729"/>
      <c r="E24" s="723"/>
      <c r="F24" s="723"/>
      <c r="G24" s="630" t="s">
        <v>87</v>
      </c>
      <c r="H24" s="622" t="s">
        <v>66</v>
      </c>
      <c r="I24" s="593" t="s">
        <v>224</v>
      </c>
      <c r="J24" s="623">
        <v>71</v>
      </c>
      <c r="K24" s="624" t="s">
        <v>64</v>
      </c>
      <c r="L24" s="625">
        <v>1</v>
      </c>
      <c r="M24" s="623" t="s">
        <v>82</v>
      </c>
      <c r="N24" s="626">
        <v>15</v>
      </c>
      <c r="O24" s="627">
        <v>30</v>
      </c>
      <c r="P24" s="628">
        <v>30</v>
      </c>
      <c r="Q24" s="600" t="s">
        <v>77</v>
      </c>
      <c r="R24" s="726"/>
      <c r="S24" s="726"/>
      <c r="T24" s="726"/>
      <c r="U24" s="73">
        <f>IF(OR(P24="",M24=Paramétrage!$C$10,M24=Paramétrage!$C$13,M24=Paramétrage!$C$17,M24=Paramétrage!$C$20,M24=Paramétrage!$C$24,M24=Paramétrage!$C$27,AND(M24&lt;&gt;Paramétrage!$C$9,Q24="Mut+ext")),0,ROUNDUP(O24/P24,0))</f>
        <v>1</v>
      </c>
      <c r="V24" s="74">
        <f>IF(OR(M24="",Q24="Mut+ext"),0,IF(VLOOKUP(M24,Paramétrage!$C$6:$E$29,2,0)=0,0,IF(P24="","saisir capacité",N24*U24*VLOOKUP(M24,Paramétrage!$C$6:$E$29,2,0))))</f>
        <v>15</v>
      </c>
      <c r="W24" s="75"/>
      <c r="X24" s="76">
        <f>IF(OR(M24="",Q24="Mut+ext"),0,IF(ISERROR(V24+W24)=1,V24,V24+W24))</f>
        <v>15</v>
      </c>
      <c r="Y24" s="77">
        <f>IF(OR(M24="",Q24="Mut+ext"),0,IF(ISERROR(W24+V24*VLOOKUP(M24,Paramétrage!$C$6:$E$29,3,0))=1,X24,W24+V24*VLOOKUP(M24,Paramétrage!$C$6:$E$29,3,0)))</f>
        <v>15</v>
      </c>
      <c r="Z24" s="727"/>
      <c r="AA24" s="727"/>
      <c r="AB24" s="727"/>
      <c r="AC24" s="84"/>
      <c r="AD24" s="80"/>
      <c r="AE24" s="81">
        <f>IF(G24="",0,IF(K24="",0,IF(SUMIF(G22:G26,G24,O22:O26)=0,0,IF(OR(L24="",K24="obligatoire"),AF24/SUMIF(G22:G26,G24,O22:O26),AF24/(SUMIF(G22:G26,G24,O22:O26)/L24)))))</f>
        <v>15</v>
      </c>
      <c r="AF24" s="82">
        <f>N24*O24</f>
        <v>450</v>
      </c>
    </row>
    <row r="25" spans="1:32" x14ac:dyDescent="0.25">
      <c r="A25" s="737"/>
      <c r="B25" s="724"/>
      <c r="C25" s="729"/>
      <c r="D25" s="729"/>
      <c r="E25" s="723"/>
      <c r="F25" s="723"/>
      <c r="G25" s="630" t="s">
        <v>90</v>
      </c>
      <c r="H25" s="622" t="s">
        <v>66</v>
      </c>
      <c r="I25" s="593" t="s">
        <v>225</v>
      </c>
      <c r="J25" s="623">
        <v>2</v>
      </c>
      <c r="K25" s="624" t="s">
        <v>64</v>
      </c>
      <c r="L25" s="625">
        <v>1</v>
      </c>
      <c r="M25" s="623" t="s">
        <v>82</v>
      </c>
      <c r="N25" s="626">
        <v>15</v>
      </c>
      <c r="O25" s="627">
        <v>30</v>
      </c>
      <c r="P25" s="628">
        <v>30</v>
      </c>
      <c r="Q25" s="600" t="s">
        <v>77</v>
      </c>
      <c r="R25" s="726"/>
      <c r="S25" s="726"/>
      <c r="T25" s="726"/>
      <c r="U25" s="73">
        <f>IF(OR(P25="",M25=Paramétrage!$C$10,M25=Paramétrage!$C$13,M25=Paramétrage!$C$17,M25=Paramétrage!$C$20,M25=Paramétrage!$C$24,M25=Paramétrage!$C$27,AND(M25&lt;&gt;Paramétrage!$C$9,Q25="Mut+ext")),0,ROUNDUP(O25/P25,0))</f>
        <v>1</v>
      </c>
      <c r="V25" s="74">
        <f>IF(OR(M25="",Q25="Mut+ext"),0,IF(VLOOKUP(M25,Paramétrage!$C$6:$E$29,2,0)=0,0,IF(P25="","saisir capacité",N25*U25*VLOOKUP(M25,Paramétrage!$C$6:$E$29,2,0))))</f>
        <v>15</v>
      </c>
      <c r="W25" s="75"/>
      <c r="X25" s="76">
        <f>IF(OR(M25="",Q25="Mut+ext"),0,IF(ISERROR(V25+W25)=1,V25,V25+W25))</f>
        <v>15</v>
      </c>
      <c r="Y25" s="77">
        <f>IF(OR(M25="",Q25="Mut+ext"),0,IF(ISERROR(W25+V25*VLOOKUP(M25,Paramétrage!$C$6:$E$29,3,0))=1,X25,W25+V25*VLOOKUP(M25,Paramétrage!$C$6:$E$29,3,0)))</f>
        <v>15</v>
      </c>
      <c r="Z25" s="727"/>
      <c r="AA25" s="727"/>
      <c r="AB25" s="727"/>
      <c r="AC25" s="125"/>
      <c r="AD25" s="80"/>
      <c r="AE25" s="81">
        <f>IF(G25="",0,IF(K25="",0,IF(SUMIF(G22:G26,G25,O22:O26)=0,0,IF(OR(L25="",K25="obligatoire"),AF25/SUMIF(G22:G26,G25,O22:O26),AF25/(SUMIF(G22:G26,G25,O22:O26)/L25)))))</f>
        <v>15</v>
      </c>
      <c r="AF25" s="82">
        <f>N25*O25</f>
        <v>450</v>
      </c>
    </row>
    <row r="26" spans="1:32" x14ac:dyDescent="0.25">
      <c r="A26" s="737"/>
      <c r="B26" s="724"/>
      <c r="C26" s="729"/>
      <c r="D26" s="729"/>
      <c r="E26" s="723"/>
      <c r="F26" s="723"/>
      <c r="G26" s="592"/>
      <c r="H26" s="629"/>
      <c r="I26" s="611"/>
      <c r="J26" s="601"/>
      <c r="K26" s="602"/>
      <c r="L26" s="603"/>
      <c r="M26" s="601"/>
      <c r="N26" s="604"/>
      <c r="O26" s="605"/>
      <c r="P26" s="606"/>
      <c r="Q26" s="609"/>
      <c r="R26" s="726"/>
      <c r="S26" s="726"/>
      <c r="T26" s="726"/>
      <c r="U26" s="73">
        <f>IF(OR(P26="",M26=Paramétrage!$C$10,M26=Paramétrage!$C$13,M26=Paramétrage!$C$17,M26=Paramétrage!$C$20,M26=Paramétrage!$C$24,M26=Paramétrage!$C$27,AND(M26&lt;&gt;Paramétrage!$C$9,Q26="Mut+ext")),0,ROUNDUP(O26/P26,0))</f>
        <v>0</v>
      </c>
      <c r="V26" s="74">
        <f>IF(OR(M26="",Q26="Mut+ext"),0,IF(VLOOKUP(M26,Paramétrage!$C$6:$E$29,2,0)=0,0,IF(P26="","saisir capacité",N26*U26*VLOOKUP(M26,Paramétrage!$C$6:$E$29,2,0))))</f>
        <v>0</v>
      </c>
      <c r="W26" s="75"/>
      <c r="X26" s="76">
        <f>IF(OR(M26="",Q26="Mut+ext"),0,IF(ISERROR(V26+W26)=1,V26,V26+W26))</f>
        <v>0</v>
      </c>
      <c r="Y26" s="77">
        <f>IF(OR(M26="",Q26="Mut+ext"),0,IF(ISERROR(W26+V26*VLOOKUP(M26,Paramétrage!$C$6:$E$29,3,0))=1,X26,W26+V26*VLOOKUP(M26,Paramétrage!$C$6:$E$29,3,0)))</f>
        <v>0</v>
      </c>
      <c r="Z26" s="727"/>
      <c r="AA26" s="727"/>
      <c r="AB26" s="727"/>
      <c r="AC26" s="84"/>
      <c r="AD26" s="80"/>
      <c r="AE26" s="81">
        <f>IF(G26="",0,IF(K26="",0,IF(SUMIF(G22:G26,G26,O22:O26)=0,0,IF(OR(L26="",K26="obligatoire"),AF26/SUMIF(G22:G26,G26,O22:O26),AF26/(SUMIF(G22:G26,G26,O22:O26)/L26)))))</f>
        <v>0</v>
      </c>
      <c r="AF26" s="82">
        <f>N26*O26</f>
        <v>0</v>
      </c>
    </row>
    <row r="27" spans="1:32" x14ac:dyDescent="0.25">
      <c r="A27" s="737"/>
      <c r="B27" s="724"/>
      <c r="C27" s="91"/>
      <c r="D27" s="92"/>
      <c r="E27" s="93"/>
      <c r="F27" s="93"/>
      <c r="G27" s="612"/>
      <c r="H27" s="613"/>
      <c r="I27" s="614"/>
      <c r="J27" s="615"/>
      <c r="K27" s="616"/>
      <c r="L27" s="617"/>
      <c r="M27" s="618"/>
      <c r="N27" s="619">
        <f>AE27</f>
        <v>60</v>
      </c>
      <c r="O27" s="620"/>
      <c r="P27" s="620"/>
      <c r="Q27" s="621"/>
      <c r="R27" s="103"/>
      <c r="S27" s="103"/>
      <c r="T27" s="104"/>
      <c r="U27" s="105"/>
      <c r="V27" s="106">
        <f>SUM(V22:V26)</f>
        <v>60</v>
      </c>
      <c r="W27" s="99">
        <f>SUM(W22:W26)</f>
        <v>0</v>
      </c>
      <c r="X27" s="107">
        <f>SUM(X22:X26)</f>
        <v>60</v>
      </c>
      <c r="Y27" s="108">
        <f>SUM(Y22:Y26)</f>
        <v>60</v>
      </c>
      <c r="Z27" s="109"/>
      <c r="AA27" s="110"/>
      <c r="AB27" s="111"/>
      <c r="AC27" s="112"/>
      <c r="AD27" s="113"/>
      <c r="AE27" s="114">
        <f>SUM(AE22:AE26)</f>
        <v>60</v>
      </c>
      <c r="AF27" s="115">
        <f>SUM(AF22:AF26)</f>
        <v>1800</v>
      </c>
    </row>
    <row r="28" spans="1:32" ht="15.6" customHeight="1" x14ac:dyDescent="0.25">
      <c r="A28" s="737"/>
      <c r="B28" s="724" t="s">
        <v>92</v>
      </c>
      <c r="C28" s="725" t="s">
        <v>81</v>
      </c>
      <c r="D28" s="725"/>
      <c r="E28" s="722">
        <v>6</v>
      </c>
      <c r="F28" s="722" t="s">
        <v>64</v>
      </c>
      <c r="G28" s="630" t="s">
        <v>94</v>
      </c>
      <c r="H28" s="622" t="s">
        <v>66</v>
      </c>
      <c r="I28" s="593" t="s">
        <v>226</v>
      </c>
      <c r="J28" s="623">
        <v>71</v>
      </c>
      <c r="K28" s="624" t="s">
        <v>64</v>
      </c>
      <c r="L28" s="625">
        <v>1</v>
      </c>
      <c r="M28" s="623" t="s">
        <v>82</v>
      </c>
      <c r="N28" s="626">
        <v>15</v>
      </c>
      <c r="O28" s="627">
        <v>30</v>
      </c>
      <c r="P28" s="628">
        <v>30</v>
      </c>
      <c r="Q28" s="600" t="s">
        <v>77</v>
      </c>
      <c r="R28" s="726"/>
      <c r="S28" s="726"/>
      <c r="T28" s="726"/>
      <c r="U28" s="73">
        <f>IF(OR(P28="",M28=Paramétrage!$C$10,M28=Paramétrage!$C$13,M28=Paramétrage!$C$17,M28=Paramétrage!$C$20,M28=Paramétrage!$C$24,M28=Paramétrage!$C$27,AND(M28&lt;&gt;Paramétrage!$C$9,Q28="Mut+ext")),0,ROUNDUP(O28/P28,0))</f>
        <v>1</v>
      </c>
      <c r="V28" s="74">
        <f>IF(OR(M28="",Q28="Mut+ext"),0,IF(VLOOKUP(M28,Paramétrage!$C$6:$E$29,2,0)=0,0,IF(P28="","saisir capacité",N28*U28*VLOOKUP(M28,Paramétrage!$C$6:$E$29,2,0))))</f>
        <v>15</v>
      </c>
      <c r="W28" s="75"/>
      <c r="X28" s="76">
        <f t="shared" ref="X28:X33" si="3">IF(OR(M28="",Q28="Mut+ext"),0,IF(ISERROR(V28+W28)=1,V28,V28+W28))</f>
        <v>15</v>
      </c>
      <c r="Y28" s="77">
        <f>IF(OR(M28="",Q28="Mut+ext"),0,IF(ISERROR(W28+V28*VLOOKUP(M28,Paramétrage!$C$6:$E$29,3,0))=1,X28,W28+V28*VLOOKUP(M28,Paramétrage!$C$6:$E$29,3,0)))</f>
        <v>15</v>
      </c>
      <c r="Z28" s="727"/>
      <c r="AA28" s="727"/>
      <c r="AB28" s="727"/>
      <c r="AC28" s="79"/>
      <c r="AD28" s="80"/>
      <c r="AE28" s="81">
        <f>IF(G28="",0,IF(K28="",0,IF(SUMIF(G28:G33,G28,O28:O33)=0,0,IF(OR(L28="",K28="obligatoire"),AF28/SUMIF(G28:G33,G28,O28:O33),AF28/(SUMIF(G28:G33,G28,O28:O33)/L28)))))</f>
        <v>15</v>
      </c>
      <c r="AF28" s="82">
        <f t="shared" ref="AF28:AF33" si="4">N28*O28</f>
        <v>450</v>
      </c>
    </row>
    <row r="29" spans="1:32" x14ac:dyDescent="0.25">
      <c r="A29" s="737"/>
      <c r="B29" s="724"/>
      <c r="C29" s="725"/>
      <c r="D29" s="725"/>
      <c r="E29" s="722"/>
      <c r="F29" s="722"/>
      <c r="G29" s="630" t="s">
        <v>96</v>
      </c>
      <c r="H29" s="622" t="s">
        <v>66</v>
      </c>
      <c r="I29" s="593" t="s">
        <v>227</v>
      </c>
      <c r="J29" s="623">
        <v>71</v>
      </c>
      <c r="K29" s="624" t="s">
        <v>64</v>
      </c>
      <c r="L29" s="625">
        <v>1</v>
      </c>
      <c r="M29" s="623" t="s">
        <v>82</v>
      </c>
      <c r="N29" s="626">
        <v>15</v>
      </c>
      <c r="O29" s="627">
        <v>30</v>
      </c>
      <c r="P29" s="628">
        <v>30</v>
      </c>
      <c r="Q29" s="600" t="s">
        <v>77</v>
      </c>
      <c r="R29" s="726"/>
      <c r="S29" s="726"/>
      <c r="T29" s="726"/>
      <c r="U29" s="73">
        <f>IF(OR(P29="",M29=Paramétrage!$C$10,M29=Paramétrage!$C$13,M29=Paramétrage!$C$17,M29=Paramétrage!$C$20,M29=Paramétrage!$C$24,M29=Paramétrage!$C$27,AND(M29&lt;&gt;Paramétrage!$C$9,Q29="Mut+ext")),0,ROUNDUP(O29/P29,0))</f>
        <v>1</v>
      </c>
      <c r="V29" s="74">
        <f>IF(OR(M29="",Q29="Mut+ext"),0,IF(VLOOKUP(M29,Paramétrage!$C$6:$E$29,2,0)=0,0,IF(P29="","saisir capacité",N29*U29*VLOOKUP(M29,Paramétrage!$C$6:$E$29,2,0))))</f>
        <v>15</v>
      </c>
      <c r="W29" s="75"/>
      <c r="X29" s="76">
        <f t="shared" si="3"/>
        <v>15</v>
      </c>
      <c r="Y29" s="77">
        <f>IF(OR(M29="",Q29="Mut+ext"),0,IF(ISERROR(W29+V29*VLOOKUP(M29,Paramétrage!$C$6:$E$29,3,0))=1,X29,W29+V29*VLOOKUP(M29,Paramétrage!$C$6:$E$29,3,0)))</f>
        <v>15</v>
      </c>
      <c r="Z29" s="727"/>
      <c r="AA29" s="727"/>
      <c r="AB29" s="727"/>
      <c r="AC29" s="84"/>
      <c r="AD29" s="80"/>
      <c r="AE29" s="81">
        <f>IF(G29="",0,IF(K29="",0,IF(SUMIF(G28:G33,G29,O28:O33)=0,0,IF(OR(L29="",K29="obligatoire"),AF29/SUMIF(G28:G33,G29,O28:O33),AF29/(SUMIF(G28:G33,G29,O28:O33)/L29)))))</f>
        <v>15</v>
      </c>
      <c r="AF29" s="82">
        <f t="shared" si="4"/>
        <v>450</v>
      </c>
    </row>
    <row r="30" spans="1:32" x14ac:dyDescent="0.25">
      <c r="A30" s="737"/>
      <c r="B30" s="724"/>
      <c r="C30" s="725"/>
      <c r="D30" s="725"/>
      <c r="E30" s="722"/>
      <c r="F30" s="722"/>
      <c r="G30" s="630" t="s">
        <v>99</v>
      </c>
      <c r="H30" s="622" t="s">
        <v>66</v>
      </c>
      <c r="I30" s="593" t="s">
        <v>228</v>
      </c>
      <c r="J30" s="623">
        <v>71</v>
      </c>
      <c r="K30" s="624" t="s">
        <v>64</v>
      </c>
      <c r="L30" s="625">
        <v>1</v>
      </c>
      <c r="M30" s="623" t="s">
        <v>82</v>
      </c>
      <c r="N30" s="626">
        <v>15</v>
      </c>
      <c r="O30" s="627">
        <v>30</v>
      </c>
      <c r="P30" s="628">
        <v>30</v>
      </c>
      <c r="Q30" s="600" t="s">
        <v>77</v>
      </c>
      <c r="R30" s="726"/>
      <c r="S30" s="726"/>
      <c r="T30" s="726"/>
      <c r="U30" s="73">
        <f>IF(OR(P30="",M30=Paramétrage!$C$10,M30=Paramétrage!$C$13,M30=Paramétrage!$C$17,M30=Paramétrage!$C$20,M30=Paramétrage!$C$24,M30=Paramétrage!$C$27,AND(M30&lt;&gt;Paramétrage!$C$9,Q30="Mut+ext")),0,ROUNDUP(O30/P30,0))</f>
        <v>1</v>
      </c>
      <c r="V30" s="74">
        <f>IF(OR(M30="",Q30="Mut+ext"),0,IF(VLOOKUP(M30,Paramétrage!$C$6:$E$29,2,0)=0,0,IF(P30="","saisir capacité",N30*U30*VLOOKUP(M30,Paramétrage!$C$6:$E$29,2,0))))</f>
        <v>15</v>
      </c>
      <c r="W30" s="75"/>
      <c r="X30" s="76">
        <f t="shared" si="3"/>
        <v>15</v>
      </c>
      <c r="Y30" s="77">
        <f>IF(OR(M30="",Q30="Mut+ext"),0,IF(ISERROR(W30+V30*VLOOKUP(M30,Paramétrage!$C$6:$E$29,3,0))=1,X30,W30+V30*VLOOKUP(M30,Paramétrage!$C$6:$E$29,3,0)))</f>
        <v>15</v>
      </c>
      <c r="Z30" s="727"/>
      <c r="AA30" s="727"/>
      <c r="AB30" s="727"/>
      <c r="AC30" s="84"/>
      <c r="AD30" s="80"/>
      <c r="AE30" s="81">
        <f>IF(G30="",0,IF(K30="",0,IF(SUMIF(G28:G33,G30,O28:O33)=0,0,IF(OR(L30="",K30="obligatoire"),AF30/SUMIF(G28:G33,G30,O28:O33),AF30/(SUMIF(G28:G33,G30,O28:O33)/L30)))))</f>
        <v>15</v>
      </c>
      <c r="AF30" s="82">
        <f t="shared" si="4"/>
        <v>450</v>
      </c>
    </row>
    <row r="31" spans="1:32" x14ac:dyDescent="0.25">
      <c r="A31" s="737"/>
      <c r="B31" s="724"/>
      <c r="C31" s="725"/>
      <c r="D31" s="725"/>
      <c r="E31" s="722"/>
      <c r="F31" s="722"/>
      <c r="G31" s="630" t="s">
        <v>101</v>
      </c>
      <c r="H31" s="622" t="s">
        <v>66</v>
      </c>
      <c r="I31" s="593" t="s">
        <v>229</v>
      </c>
      <c r="J31" s="623" t="s">
        <v>98</v>
      </c>
      <c r="K31" s="624" t="s">
        <v>64</v>
      </c>
      <c r="L31" s="625">
        <v>1</v>
      </c>
      <c r="M31" s="623" t="s">
        <v>89</v>
      </c>
      <c r="N31" s="626">
        <v>18</v>
      </c>
      <c r="O31" s="627">
        <v>30</v>
      </c>
      <c r="P31" s="628">
        <v>30</v>
      </c>
      <c r="Q31" s="600" t="s">
        <v>77</v>
      </c>
      <c r="R31" s="726"/>
      <c r="S31" s="726"/>
      <c r="T31" s="726"/>
      <c r="U31" s="73">
        <f>IF(OR(P31="",M31=Paramétrage!$C$10,M31=Paramétrage!$C$13,M31=Paramétrage!$C$17,M31=Paramétrage!$C$20,M31=Paramétrage!$C$24,M31=Paramétrage!$C$27,AND(M31&lt;&gt;Paramétrage!$C$9,Q31="Mut+ext")),0,ROUNDUP(O31/P31,0))</f>
        <v>1</v>
      </c>
      <c r="V31" s="74">
        <f>IF(OR(M31="",Q31="Mut+ext"),0,IF(VLOOKUP(M31,Paramétrage!$C$6:$E$29,2,0)=0,0,IF(P31="","saisir capacité",N31*U31*VLOOKUP(M31,Paramétrage!$C$6:$E$29,2,0))))</f>
        <v>18</v>
      </c>
      <c r="W31" s="75"/>
      <c r="X31" s="76">
        <f t="shared" si="3"/>
        <v>18</v>
      </c>
      <c r="Y31" s="77">
        <f>IF(OR(M31="",Q31="Mut+ext"),0,IF(ISERROR(W31+V31*VLOOKUP(M31,Paramétrage!$C$6:$E$29,3,0))=1,X31,W31+V31*VLOOKUP(M31,Paramétrage!$C$6:$E$29,3,0)))</f>
        <v>18</v>
      </c>
      <c r="Z31" s="727"/>
      <c r="AA31" s="727"/>
      <c r="AB31" s="727"/>
      <c r="AC31" s="125"/>
      <c r="AD31" s="80"/>
      <c r="AE31" s="81">
        <f>IF(G31="",0,IF(K31="",0,IF(SUMIF(G26:G33,G31,O26:O33)=0,0,IF(OR(L31="",K31="obligatoire"),AF31/SUMIF(G26:G33,G31,O26:O33),AF31/(SUMIF(G26:G33,G31,O26:O33)/L31)))))</f>
        <v>18</v>
      </c>
      <c r="AF31" s="82">
        <f t="shared" si="4"/>
        <v>540</v>
      </c>
    </row>
    <row r="32" spans="1:32" x14ac:dyDescent="0.25">
      <c r="A32" s="737"/>
      <c r="B32" s="724"/>
      <c r="C32" s="725"/>
      <c r="D32" s="725"/>
      <c r="E32" s="722"/>
      <c r="F32" s="722"/>
      <c r="G32" s="630" t="s">
        <v>230</v>
      </c>
      <c r="H32" s="622" t="s">
        <v>66</v>
      </c>
      <c r="I32" s="593" t="s">
        <v>231</v>
      </c>
      <c r="J32" s="623" t="s">
        <v>98</v>
      </c>
      <c r="K32" s="624" t="s">
        <v>64</v>
      </c>
      <c r="L32" s="625">
        <v>1</v>
      </c>
      <c r="M32" s="631" t="s">
        <v>91</v>
      </c>
      <c r="N32" s="626">
        <v>120</v>
      </c>
      <c r="O32" s="627">
        <v>30</v>
      </c>
      <c r="P32" s="628">
        <v>30</v>
      </c>
      <c r="Q32" s="600" t="s">
        <v>77</v>
      </c>
      <c r="R32" s="726"/>
      <c r="S32" s="726"/>
      <c r="T32" s="726"/>
      <c r="U32" s="73">
        <f>IF(OR(P32="",M32=Paramétrage!$C$10,M32=Paramétrage!$C$13,M32=Paramétrage!$C$17,M32=Paramétrage!$C$20,M32=Paramétrage!$C$24,M32=Paramétrage!$C$27,AND(M32&lt;&gt;Paramétrage!$C$9,Q32="Mut+ext")),0,ROUNDUP(O32/P32,0))</f>
        <v>0</v>
      </c>
      <c r="V32" s="74">
        <f>IF(OR(M32="",Q32="Mut+ext"),0,IF(VLOOKUP(M32,Paramétrage!$C$6:$E$29,2,0)=0,0,IF(P32="","saisir capacité",N32*U32*VLOOKUP(M32,Paramétrage!$C$6:$E$29,2,0))))</f>
        <v>0</v>
      </c>
      <c r="W32" s="75">
        <v>30</v>
      </c>
      <c r="X32" s="76">
        <f t="shared" si="3"/>
        <v>30</v>
      </c>
      <c r="Y32" s="77">
        <f>IF(OR(M32="",Q32="Mut+ext"),0,IF(ISERROR(W32+V32*VLOOKUP(M32,Paramétrage!$C$6:$E$29,3,0))=1,X32,W32+V32*VLOOKUP(M32,Paramétrage!$C$6:$E$29,3,0)))</f>
        <v>30</v>
      </c>
      <c r="Z32" s="727"/>
      <c r="AA32" s="727"/>
      <c r="AB32" s="727"/>
      <c r="AC32" s="84"/>
      <c r="AD32" s="80"/>
      <c r="AE32" s="81">
        <f>IF(G32="",0,IF(K32="",0,IF(SUMIF(G26:G33,G32,O26:O33)=0,0,IF(OR(L32="",K32="obligatoire"),AF32/SUMIF(G26:G33,G32,O26:O33),AF32/(SUMIF(G26:G33,G32,O26:O33)/L32)))))</f>
        <v>120</v>
      </c>
      <c r="AF32" s="82">
        <f t="shared" si="4"/>
        <v>3600</v>
      </c>
    </row>
    <row r="33" spans="1:32" x14ac:dyDescent="0.25">
      <c r="A33" s="737"/>
      <c r="B33" s="724"/>
      <c r="C33" s="725"/>
      <c r="D33" s="725"/>
      <c r="E33" s="722"/>
      <c r="F33" s="722"/>
      <c r="G33" s="592"/>
      <c r="H33" s="629"/>
      <c r="I33" s="611"/>
      <c r="J33" s="601"/>
      <c r="K33" s="602"/>
      <c r="L33" s="603"/>
      <c r="M33" s="601"/>
      <c r="N33" s="604"/>
      <c r="O33" s="632"/>
      <c r="P33" s="606"/>
      <c r="Q33" s="609"/>
      <c r="R33" s="726"/>
      <c r="S33" s="726"/>
      <c r="T33" s="726"/>
      <c r="U33" s="73">
        <f>IF(OR(P33="",M33=Paramétrage!$C$10,M33=Paramétrage!$C$13,M33=Paramétrage!$C$17,M33=Paramétrage!$C$20,M33=Paramétrage!$C$24,M33=Paramétrage!$C$27,AND(M33&lt;&gt;Paramétrage!$C$9,Q33="Mut+ext")),0,ROUNDUP(O33/P33,0))</f>
        <v>0</v>
      </c>
      <c r="V33" s="74">
        <f>IF(OR(M33="",Q33="Mut+ext"),0,IF(VLOOKUP(M33,Paramétrage!$C$6:$E$29,2,0)=0,0,IF(P33="","saisir capacité",N33*U33*VLOOKUP(M33,Paramétrage!$C$6:$E$29,2,0))))</f>
        <v>0</v>
      </c>
      <c r="W33" s="75"/>
      <c r="X33" s="76">
        <f t="shared" si="3"/>
        <v>0</v>
      </c>
      <c r="Y33" s="77">
        <f>IF(OR(M33="",Q33="Mut+ext"),0,IF(ISERROR(W33+V33*VLOOKUP(M33,Paramétrage!$C$6:$E$29,3,0))=1,X33,W33+V33*VLOOKUP(M33,Paramétrage!$C$6:$E$29,3,0)))</f>
        <v>0</v>
      </c>
      <c r="Z33" s="727"/>
      <c r="AA33" s="727"/>
      <c r="AB33" s="727"/>
      <c r="AC33" s="84"/>
      <c r="AD33" s="80"/>
      <c r="AE33" s="81">
        <f>IF(G33="",0,IF(K33="",0,IF(SUMIF(G26:G33,G33,O26:O33)=0,0,IF(OR(L33="",K33="obligatoire"),AF33/SUMIF(G26:G33,G33,O26:O33),AF33/(SUMIF(G26:G33,G33,O26:O33)/L33)))))</f>
        <v>0</v>
      </c>
      <c r="AF33" s="82">
        <f t="shared" si="4"/>
        <v>0</v>
      </c>
    </row>
    <row r="34" spans="1:32" x14ac:dyDescent="0.25">
      <c r="A34" s="737"/>
      <c r="B34" s="724"/>
      <c r="C34" s="91"/>
      <c r="D34" s="92"/>
      <c r="E34" s="93"/>
      <c r="F34" s="93"/>
      <c r="G34" s="612"/>
      <c r="H34" s="613"/>
      <c r="I34" s="614"/>
      <c r="J34" s="615"/>
      <c r="K34" s="616"/>
      <c r="L34" s="617"/>
      <c r="M34" s="618"/>
      <c r="N34" s="619">
        <f>AE34</f>
        <v>183</v>
      </c>
      <c r="O34" s="620"/>
      <c r="P34" s="620"/>
      <c r="Q34" s="621"/>
      <c r="R34" s="103"/>
      <c r="S34" s="103"/>
      <c r="T34" s="104"/>
      <c r="U34" s="105"/>
      <c r="V34" s="106">
        <f>SUM(V28:V33)</f>
        <v>63</v>
      </c>
      <c r="W34" s="99">
        <f>SUM(W28:W33)</f>
        <v>30</v>
      </c>
      <c r="X34" s="107">
        <f>SUM(X28:X33)</f>
        <v>93</v>
      </c>
      <c r="Y34" s="108">
        <f>SUM(Y28:Y33)</f>
        <v>93</v>
      </c>
      <c r="Z34" s="109"/>
      <c r="AA34" s="110"/>
      <c r="AB34" s="111"/>
      <c r="AC34" s="112"/>
      <c r="AD34" s="113"/>
      <c r="AE34" s="114">
        <f>SUM(AE28:AE33)</f>
        <v>183</v>
      </c>
      <c r="AF34" s="115">
        <f>SUM(AF28:AF33)</f>
        <v>5490</v>
      </c>
    </row>
    <row r="35" spans="1:32" ht="15.6" customHeight="1" x14ac:dyDescent="0.25">
      <c r="A35" s="737"/>
      <c r="B35" s="724" t="s">
        <v>104</v>
      </c>
      <c r="C35" s="729" t="s">
        <v>232</v>
      </c>
      <c r="D35" s="729"/>
      <c r="E35" s="723">
        <v>6</v>
      </c>
      <c r="F35" s="723" t="s">
        <v>64</v>
      </c>
      <c r="G35" s="630" t="s">
        <v>105</v>
      </c>
      <c r="H35" s="622" t="s">
        <v>66</v>
      </c>
      <c r="I35" s="593" t="s">
        <v>233</v>
      </c>
      <c r="J35" s="623">
        <v>71</v>
      </c>
      <c r="K35" s="624" t="s">
        <v>64</v>
      </c>
      <c r="L35" s="625">
        <v>1</v>
      </c>
      <c r="M35" s="623" t="s">
        <v>82</v>
      </c>
      <c r="N35" s="626">
        <v>18</v>
      </c>
      <c r="O35" s="627">
        <v>30</v>
      </c>
      <c r="P35" s="628">
        <v>30</v>
      </c>
      <c r="Q35" s="600" t="s">
        <v>77</v>
      </c>
      <c r="R35" s="726"/>
      <c r="S35" s="726"/>
      <c r="T35" s="726"/>
      <c r="U35" s="73">
        <f>IF(OR(P35="",M35=Paramétrage!$C$10,M35=Paramétrage!$C$13,M35=Paramétrage!$C$17,M35=Paramétrage!$C$20,M35=Paramétrage!$C$24,M35=Paramétrage!$C$27,AND(M35&lt;&gt;Paramétrage!$C$9,Q35="Mut+ext")),0,ROUNDUP(O35/P35,0))</f>
        <v>1</v>
      </c>
      <c r="V35" s="74">
        <f>IF(OR(M35="",Q35="Mut+ext"),0,IF(VLOOKUP(M35,Paramétrage!$C$6:$E$29,2,0)=0,0,IF(P35="","saisir capacité",N35*U35*VLOOKUP(M35,Paramétrage!$C$6:$E$29,2,0))))</f>
        <v>18</v>
      </c>
      <c r="W35" s="75"/>
      <c r="X35" s="76">
        <f>IF(OR(M35="",Q35="Mut+ext"),0,IF(ISERROR(V35+W35)=1,V35,V35+W35))</f>
        <v>18</v>
      </c>
      <c r="Y35" s="77">
        <f>IF(OR(M35="",Q35="Mut+ext"),0,IF(ISERROR(W35+V35*VLOOKUP(M35,Paramétrage!$C$6:$E$29,3,0))=1,X35,W35+V35*VLOOKUP(M35,Paramétrage!$C$6:$E$29,3,0)))</f>
        <v>18</v>
      </c>
      <c r="Z35" s="727"/>
      <c r="AA35" s="727"/>
      <c r="AB35" s="727"/>
      <c r="AC35" s="79"/>
      <c r="AD35" s="80"/>
      <c r="AE35" s="81">
        <f>IF(G35="",0,IF(K35="",0,IF(SUMIF(G35:G39,G35,O35:O39)=0,0,IF(OR(L35="",K35="obligatoire"),AF35/SUMIF(G35:G39,G35,O35:O39),AF35/(SUMIF(G35:G39,G35,O35:O39)/L35)))))</f>
        <v>18</v>
      </c>
      <c r="AF35" s="82">
        <f>N35*O35</f>
        <v>540</v>
      </c>
    </row>
    <row r="36" spans="1:32" x14ac:dyDescent="0.25">
      <c r="A36" s="737"/>
      <c r="B36" s="724"/>
      <c r="C36" s="729"/>
      <c r="D36" s="729"/>
      <c r="E36" s="723"/>
      <c r="F36" s="723"/>
      <c r="G36" s="630" t="s">
        <v>199</v>
      </c>
      <c r="H36" s="622" t="s">
        <v>66</v>
      </c>
      <c r="I36" s="593" t="s">
        <v>234</v>
      </c>
      <c r="J36" s="623">
        <v>71</v>
      </c>
      <c r="K36" s="624" t="s">
        <v>64</v>
      </c>
      <c r="L36" s="625">
        <v>1</v>
      </c>
      <c r="M36" s="623" t="s">
        <v>82</v>
      </c>
      <c r="N36" s="626">
        <v>18</v>
      </c>
      <c r="O36" s="627">
        <v>30</v>
      </c>
      <c r="P36" s="628">
        <v>30</v>
      </c>
      <c r="Q36" s="600" t="s">
        <v>77</v>
      </c>
      <c r="R36" s="726"/>
      <c r="S36" s="726"/>
      <c r="T36" s="726"/>
      <c r="U36" s="73">
        <f>IF(OR(P36="",M36=Paramétrage!$C$10,M36=Paramétrage!$C$13,M36=Paramétrage!$C$17,M36=Paramétrage!$C$20,M36=Paramétrage!$C$24,M36=Paramétrage!$C$27,AND(M36&lt;&gt;Paramétrage!$C$9,Q36="Mut+ext")),0,ROUNDUP(O36/P36,0))</f>
        <v>1</v>
      </c>
      <c r="V36" s="74">
        <f>IF(OR(M36="",Q36="Mut+ext"),0,IF(VLOOKUP(M36,Paramétrage!$C$6:$E$29,2,0)=0,0,IF(P36="","saisir capacité",N36*U36*VLOOKUP(M36,Paramétrage!$C$6:$E$29,2,0))))</f>
        <v>18</v>
      </c>
      <c r="W36" s="75"/>
      <c r="X36" s="76">
        <f>IF(OR(M36="",Q36="Mut+ext"),0,IF(ISERROR(V36+W36)=1,V36,V36+W36))</f>
        <v>18</v>
      </c>
      <c r="Y36" s="77">
        <f>IF(OR(M36="",Q36="Mut+ext"),0,IF(ISERROR(W36+V36*VLOOKUP(M36,Paramétrage!$C$6:$E$29,3,0))=1,X36,W36+V36*VLOOKUP(M36,Paramétrage!$C$6:$E$29,3,0)))</f>
        <v>18</v>
      </c>
      <c r="Z36" s="727"/>
      <c r="AA36" s="727"/>
      <c r="AB36" s="727"/>
      <c r="AC36" s="84"/>
      <c r="AD36" s="80"/>
      <c r="AE36" s="81">
        <f>IF(G36="",0,IF(K36="",0,IF(SUMIF(G35:G39,G36,O35:O39)=0,0,IF(OR(L36="",K36="obligatoire"),AF36/SUMIF(G35:G39,G36,O35:O39),AF36/(SUMIF(G35:G39,G36,O35:O39)/L36)))))</f>
        <v>18</v>
      </c>
      <c r="AF36" s="85">
        <f>N36*O36</f>
        <v>540</v>
      </c>
    </row>
    <row r="37" spans="1:32" x14ac:dyDescent="0.25">
      <c r="A37" s="737"/>
      <c r="B37" s="724"/>
      <c r="C37" s="729"/>
      <c r="D37" s="729"/>
      <c r="E37" s="723"/>
      <c r="F37" s="723"/>
      <c r="G37" s="630" t="s">
        <v>201</v>
      </c>
      <c r="H37" s="622" t="s">
        <v>66</v>
      </c>
      <c r="I37" s="635" t="s">
        <v>235</v>
      </c>
      <c r="J37" s="623">
        <v>71</v>
      </c>
      <c r="K37" s="624" t="s">
        <v>64</v>
      </c>
      <c r="L37" s="625">
        <v>1</v>
      </c>
      <c r="M37" s="623" t="s">
        <v>82</v>
      </c>
      <c r="N37" s="626">
        <v>18</v>
      </c>
      <c r="O37" s="627">
        <v>30</v>
      </c>
      <c r="P37" s="628">
        <v>30</v>
      </c>
      <c r="Q37" s="600" t="s">
        <v>77</v>
      </c>
      <c r="R37" s="726"/>
      <c r="S37" s="726"/>
      <c r="T37" s="726"/>
      <c r="U37" s="73">
        <f>IF(OR(P37="",M37=Paramétrage!$C$10,M37=Paramétrage!$C$13,M37=Paramétrage!$C$17,M37=Paramétrage!$C$20,M37=Paramétrage!$C$24,M37=Paramétrage!$C$27,AND(M37&lt;&gt;Paramétrage!$C$9,Q37="Mut+ext")),0,ROUNDUP(O37/P37,0))</f>
        <v>1</v>
      </c>
      <c r="V37" s="74">
        <f>IF(OR(M37="",Q37="Mut+ext"),0,IF(VLOOKUP(M37,Paramétrage!$C$6:$E$29,2,0)=0,0,IF(P37="","saisir capacité",N37*U37*VLOOKUP(M37,Paramétrage!$C$6:$E$29,2,0))))</f>
        <v>18</v>
      </c>
      <c r="W37" s="75"/>
      <c r="X37" s="76">
        <f>IF(OR(M37="",Q37="Mut+ext"),0,IF(ISERROR(V37+W37)=1,V37,V37+W37))</f>
        <v>18</v>
      </c>
      <c r="Y37" s="77">
        <f>IF(OR(M37="",Q37="Mut+ext"),0,IF(ISERROR(W37+V37*VLOOKUP(M37,Paramétrage!$C$6:$E$29,3,0))=1,X37,W37+V37*VLOOKUP(M37,Paramétrage!$C$6:$E$29,3,0)))</f>
        <v>18</v>
      </c>
      <c r="Z37" s="727" t="s">
        <v>196</v>
      </c>
      <c r="AA37" s="727"/>
      <c r="AB37" s="727"/>
      <c r="AC37" s="84"/>
      <c r="AD37" s="80"/>
      <c r="AE37" s="81">
        <f>IF(G37="",0,IF(K37="",0,IF(SUMIF(G35:G39,G37,O35:O39)=0,0,IF(OR(L37="",K37="obligatoire"),AF37/SUMIF(G35:G39,G37,O35:O39),AF37/(SUMIF(G35:G39,G37,O35:O39)/L37)))))</f>
        <v>18</v>
      </c>
      <c r="AF37" s="85">
        <f>N37*O37</f>
        <v>540</v>
      </c>
    </row>
    <row r="38" spans="1:32" x14ac:dyDescent="0.25">
      <c r="A38" s="737"/>
      <c r="B38" s="724"/>
      <c r="C38" s="729"/>
      <c r="D38" s="729"/>
      <c r="E38" s="723"/>
      <c r="F38" s="723"/>
      <c r="G38" s="630" t="s">
        <v>236</v>
      </c>
      <c r="H38" s="622" t="s">
        <v>66</v>
      </c>
      <c r="I38" s="633" t="s">
        <v>237</v>
      </c>
      <c r="J38" s="623" t="s">
        <v>98</v>
      </c>
      <c r="K38" s="624" t="s">
        <v>64</v>
      </c>
      <c r="L38" s="625">
        <v>1</v>
      </c>
      <c r="M38" s="623" t="s">
        <v>82</v>
      </c>
      <c r="N38" s="626">
        <v>18</v>
      </c>
      <c r="O38" s="627">
        <v>30</v>
      </c>
      <c r="P38" s="628">
        <v>30</v>
      </c>
      <c r="Q38" s="600" t="s">
        <v>77</v>
      </c>
      <c r="R38" s="726"/>
      <c r="S38" s="726"/>
      <c r="T38" s="726"/>
      <c r="U38" s="73">
        <f>IF(OR(P38="",M38=Paramétrage!$C$10,M38=Paramétrage!$C$13,M38=Paramétrage!$C$17,M38=Paramétrage!$C$20,M38=Paramétrage!$C$24,M38=Paramétrage!$C$27,AND(M38&lt;&gt;Paramétrage!$C$9,Q38="Mut+ext")),0,ROUNDUP(O38/P38,0))</f>
        <v>1</v>
      </c>
      <c r="V38" s="74">
        <f>IF(OR(M38="",Q38="Mut+ext"),0,IF(VLOOKUP(M38,Paramétrage!$C$6:$E$29,2,0)=0,0,IF(P38="","saisir capacité",N38*U38*VLOOKUP(M38,Paramétrage!$C$6:$E$29,2,0))))</f>
        <v>18</v>
      </c>
      <c r="W38" s="75"/>
      <c r="X38" s="76">
        <f>IF(OR(M38="",Q38="Mut+ext"),0,IF(ISERROR(V38+W38)=1,V38,V38+W38))</f>
        <v>18</v>
      </c>
      <c r="Y38" s="77">
        <f>IF(OR(M38="",Q38="Mut+ext"),0,IF(ISERROR(W38+V38*VLOOKUP(M38,Paramétrage!$C$6:$E$29,3,0))=1,X38,W38+V38*VLOOKUP(M38,Paramétrage!$C$6:$E$29,3,0)))</f>
        <v>18</v>
      </c>
      <c r="Z38" s="727"/>
      <c r="AA38" s="727"/>
      <c r="AB38" s="727"/>
      <c r="AC38" s="125"/>
      <c r="AD38" s="80"/>
      <c r="AE38" s="81">
        <f>IF(G38="",0,IF(K38="",0,IF(SUMIF(G34:G38,G38,O34:O38)=0,0,IF(OR(L38="",K38="obligatoire"),AF38/SUMIF(G34:G38,G38,O34:O38),AF38/(SUMIF(G34:G38,G38,O34:O38)/L38)))))</f>
        <v>18</v>
      </c>
      <c r="AF38" s="85">
        <f>N38*O38</f>
        <v>540</v>
      </c>
    </row>
    <row r="39" spans="1:32" x14ac:dyDescent="0.25">
      <c r="A39" s="737"/>
      <c r="B39" s="724"/>
      <c r="C39" s="729"/>
      <c r="D39" s="729"/>
      <c r="E39" s="723"/>
      <c r="F39" s="723"/>
      <c r="G39" s="62"/>
      <c r="H39" s="86"/>
      <c r="I39" s="87"/>
      <c r="J39" s="65"/>
      <c r="K39" s="88"/>
      <c r="L39" s="67"/>
      <c r="M39" s="65"/>
      <c r="N39" s="89"/>
      <c r="O39" s="90"/>
      <c r="P39" s="70"/>
      <c r="Q39" s="83"/>
      <c r="R39" s="726"/>
      <c r="S39" s="726"/>
      <c r="T39" s="726"/>
      <c r="U39" s="73">
        <f>IF(OR(P39="",M39=Paramétrage!$C$10,M39=Paramétrage!$C$13,M39=Paramétrage!$C$17,M39=Paramétrage!$C$20,M39=Paramétrage!$C$24,M39=Paramétrage!$C$27,AND(M39&lt;&gt;Paramétrage!$C$9,Q39="Mut+ext")),0,ROUNDUP(O39/P39,0))</f>
        <v>0</v>
      </c>
      <c r="V39" s="74">
        <f>IF(OR(M39="",Q39="Mut+ext"),0,IF(VLOOKUP(M39,Paramétrage!$C$6:$E$29,2,0)=0,0,IF(P39="","saisir capacité",N39*U39*VLOOKUP(M39,Paramétrage!$C$6:$E$29,2,0))))</f>
        <v>0</v>
      </c>
      <c r="W39" s="75"/>
      <c r="X39" s="76">
        <f>IF(OR(M39="",Q39="Mut+ext"),0,IF(ISERROR(V39+W39)=1,V39,V39+W39))</f>
        <v>0</v>
      </c>
      <c r="Y39" s="77">
        <f>IF(OR(M39="",Q39="Mut+ext"),0,IF(ISERROR(W39+V39*VLOOKUP(M39,Paramétrage!$C$6:$E$29,3,0))=1,X39,W39+V39*VLOOKUP(M39,Paramétrage!$C$6:$E$29,3,0)))</f>
        <v>0</v>
      </c>
      <c r="Z39" s="727"/>
      <c r="AA39" s="727"/>
      <c r="AB39" s="727"/>
      <c r="AC39" s="84"/>
      <c r="AD39" s="80"/>
      <c r="AE39" s="81">
        <f>IF(G39="",0,IF(K39="",0,IF(SUMIF(G35:G39,G39,O35:O39)=0,0,IF(OR(L39="",K39="obligatoire"),AF39/SUMIF(G35:G39,G39,O35:O39),AF39/(SUMIF(G35:G39,G39,O35:O39)/L39)))))</f>
        <v>0</v>
      </c>
      <c r="AF39" s="85">
        <f>N39*O39</f>
        <v>0</v>
      </c>
    </row>
    <row r="40" spans="1:32" ht="16.2" thickBot="1" x14ac:dyDescent="0.3">
      <c r="A40" s="737"/>
      <c r="B40" s="724"/>
      <c r="C40" s="91"/>
      <c r="D40" s="92"/>
      <c r="E40" s="93"/>
      <c r="F40" s="93"/>
      <c r="G40" s="93"/>
      <c r="H40" s="94"/>
      <c r="I40" s="95"/>
      <c r="J40" s="96"/>
      <c r="K40" s="97"/>
      <c r="L40" s="98"/>
      <c r="M40" s="99"/>
      <c r="N40" s="100">
        <f>AE40</f>
        <v>72</v>
      </c>
      <c r="O40" s="101"/>
      <c r="P40" s="101"/>
      <c r="Q40" s="102"/>
      <c r="R40" s="103"/>
      <c r="S40" s="103"/>
      <c r="T40" s="104"/>
      <c r="U40" s="105"/>
      <c r="V40" s="106">
        <f>SUM(V35:V39)</f>
        <v>72</v>
      </c>
      <c r="W40" s="99">
        <f>SUM(W35:W39)</f>
        <v>0</v>
      </c>
      <c r="X40" s="107">
        <f>SUM(X35:X39)</f>
        <v>72</v>
      </c>
      <c r="Y40" s="108">
        <f>SUM(Y35:Y39)</f>
        <v>72</v>
      </c>
      <c r="Z40" s="109"/>
      <c r="AA40" s="110"/>
      <c r="AB40" s="111"/>
      <c r="AC40" s="112"/>
      <c r="AD40" s="113"/>
      <c r="AE40" s="114">
        <f>SUM(AE35:AE39)</f>
        <v>72</v>
      </c>
      <c r="AF40" s="115">
        <f>SUM(AF35:AF39)</f>
        <v>2160</v>
      </c>
    </row>
    <row r="41" spans="1:32" ht="15.6" hidden="1" customHeight="1" x14ac:dyDescent="0.25">
      <c r="A41" s="737"/>
      <c r="B41" s="724" t="s">
        <v>106</v>
      </c>
      <c r="C41" s="725" t="s">
        <v>107</v>
      </c>
      <c r="D41" s="725"/>
      <c r="E41" s="119">
        <v>0</v>
      </c>
      <c r="F41" s="119" t="s">
        <v>64</v>
      </c>
      <c r="G41" s="207" t="s">
        <v>108</v>
      </c>
      <c r="H41" s="116"/>
      <c r="I41" s="208"/>
      <c r="J41" s="117"/>
      <c r="K41" s="120"/>
      <c r="L41" s="121"/>
      <c r="M41" s="117"/>
      <c r="N41" s="122"/>
      <c r="O41" s="123"/>
      <c r="P41" s="124"/>
      <c r="Q41" s="71"/>
      <c r="R41" s="726"/>
      <c r="S41" s="726"/>
      <c r="T41" s="726"/>
      <c r="U41" s="73">
        <f>IF(OR(P41="",M41=Paramétrage!$C$10,M41=Paramétrage!$C$13,M41=Paramétrage!$C$17,M41=Paramétrage!$C$20,M41=Paramétrage!$C$24,M41=Paramétrage!$C$27,AND(M41&lt;&gt;Paramétrage!$C$9,Q41="Mut+ext")),0,ROUNDUP(O41/P41,0))</f>
        <v>0</v>
      </c>
      <c r="V41" s="74">
        <f>IF(OR(M41="",Q41="Mut+ext"),0,IF(VLOOKUP(M41,Paramétrage!$C$6:$E$29,2,0)=0,0,IF(P41="","saisir capacité",N41*U41*VLOOKUP(M41,Paramétrage!$C$6:$E$29,2,0))))</f>
        <v>0</v>
      </c>
      <c r="W41" s="75">
        <v>30</v>
      </c>
      <c r="X41" s="76">
        <f>IF(OR(M41="",Q41="Mut+ext"),0,IF(ISERROR(V41+W41)=1,V41,V41+W41))</f>
        <v>0</v>
      </c>
      <c r="Y41" s="77">
        <f>IF(OR(M41="",Q41="Mut+ext"),0,IF(ISERROR(W41+V41*VLOOKUP(M41,Paramétrage!$C$6:$E$29,3,0))=1,X41,W41+V41*VLOOKUP(M41,Paramétrage!$C$6:$E$29,3,0)))</f>
        <v>0</v>
      </c>
      <c r="Z41" s="727"/>
      <c r="AA41" s="727"/>
      <c r="AB41" s="727"/>
      <c r="AC41" s="79"/>
      <c r="AD41" s="80"/>
      <c r="AE41" s="81">
        <f>IF(G41="",0,IF(K41="",0,IF(SUMIF(G41:G41,G41,O41:O41)=0,0,IF(OR(L41="",K41="obligatoire"),AF41/SUMIF(G41:G41,G41,O41:O41),AF41/(SUMIF(G41:G41,G41,O41:O41)/L41)))))</f>
        <v>0</v>
      </c>
      <c r="AF41" s="82">
        <f>N41*O41</f>
        <v>0</v>
      </c>
    </row>
    <row r="42" spans="1:32" ht="15.6" hidden="1" customHeight="1" x14ac:dyDescent="0.25">
      <c r="A42" s="737"/>
      <c r="B42" s="724"/>
      <c r="C42" s="91"/>
      <c r="D42" s="92"/>
      <c r="E42" s="93"/>
      <c r="F42" s="93"/>
      <c r="G42" s="93"/>
      <c r="H42" s="94"/>
      <c r="I42" s="95"/>
      <c r="J42" s="96"/>
      <c r="K42" s="97"/>
      <c r="L42" s="98"/>
      <c r="M42" s="99"/>
      <c r="N42" s="100">
        <f>AE42</f>
        <v>0</v>
      </c>
      <c r="O42" s="101"/>
      <c r="P42" s="101"/>
      <c r="Q42" s="102"/>
      <c r="R42" s="103"/>
      <c r="S42" s="103"/>
      <c r="T42" s="104"/>
      <c r="U42" s="105"/>
      <c r="V42" s="106">
        <f>SUM(V41:V41)</f>
        <v>0</v>
      </c>
      <c r="W42" s="99">
        <f>SUM(W41:W41)</f>
        <v>30</v>
      </c>
      <c r="X42" s="107">
        <f>SUM(X41:X41)</f>
        <v>0</v>
      </c>
      <c r="Y42" s="108">
        <f>SUM(Y41:Y41)</f>
        <v>0</v>
      </c>
      <c r="Z42" s="109"/>
      <c r="AA42" s="110"/>
      <c r="AB42" s="111"/>
      <c r="AC42" s="112"/>
      <c r="AD42" s="113"/>
      <c r="AE42" s="114">
        <f>SUM(AE41:AE41)</f>
        <v>0</v>
      </c>
      <c r="AF42" s="115">
        <f>SUM(AF41:AF41)</f>
        <v>0</v>
      </c>
    </row>
    <row r="43" spans="1:32" ht="15.6" hidden="1" customHeight="1" x14ac:dyDescent="0.25">
      <c r="A43" s="737"/>
      <c r="B43" s="724" t="s">
        <v>109</v>
      </c>
      <c r="C43" s="725" t="s">
        <v>110</v>
      </c>
      <c r="D43" s="725"/>
      <c r="E43" s="119">
        <v>0</v>
      </c>
      <c r="F43" s="119" t="s">
        <v>64</v>
      </c>
      <c r="G43" s="62" t="s">
        <v>111</v>
      </c>
      <c r="H43" s="63"/>
      <c r="I43" s="64"/>
      <c r="J43" s="65"/>
      <c r="K43" s="66"/>
      <c r="L43" s="67"/>
      <c r="M43" s="65"/>
      <c r="N43" s="68"/>
      <c r="O43" s="69"/>
      <c r="P43" s="70"/>
      <c r="Q43" s="71"/>
      <c r="R43" s="726"/>
      <c r="S43" s="726"/>
      <c r="T43" s="726"/>
      <c r="U43" s="73">
        <f>IF(OR(P43="",M43=Paramétrage!$C$10,M43=Paramétrage!$C$13,M43=Paramétrage!$C$17,M43=Paramétrage!$C$20,M43=Paramétrage!$C$24,M43=Paramétrage!$C$27,AND(M43&lt;&gt;Paramétrage!$C$9,Q43="Mut+ext")),0,ROUNDUP(O43/P43,0))</f>
        <v>0</v>
      </c>
      <c r="V43" s="74">
        <f>IF(OR(M43="",Q43="Mut+ext"),0,IF(VLOOKUP(M43,Paramétrage!$C$6:$E$29,2,0)=0,0,IF(P43="","saisir capacité",N43*U43*VLOOKUP(M43,Paramétrage!$C$6:$E$29,2,0))))</f>
        <v>0</v>
      </c>
      <c r="W43" s="75"/>
      <c r="X43" s="76">
        <f>IF(OR(M43="",Q43="Mut+ext"),0,IF(ISERROR(V43+W43)=1,V43,V43+W43))</f>
        <v>0</v>
      </c>
      <c r="Y43" s="77">
        <f>IF(OR(M43="",Q43="Mut+ext"),0,IF(ISERROR(W43+V43*VLOOKUP(M43,Paramétrage!$C$6:$E$29,3,0))=1,X43,W43+V43*VLOOKUP(M43,Paramétrage!$C$6:$E$29,3,0)))</f>
        <v>0</v>
      </c>
      <c r="Z43" s="727"/>
      <c r="AA43" s="727"/>
      <c r="AB43" s="727"/>
      <c r="AC43" s="79"/>
      <c r="AD43" s="80"/>
      <c r="AE43" s="81">
        <f>IF(G43="",0,IF(K43="",0,IF(SUMIF(G43:G43,G43,O43:O43)=0,0,IF(OR(L43="",K43="obligatoire"),AF43/SUMIF(G43:G43,G43,O43:O43),AF43/(SUMIF(G43:G43,G43,O43:O43)/L43)))))</f>
        <v>0</v>
      </c>
      <c r="AF43" s="82">
        <f>N43*O43</f>
        <v>0</v>
      </c>
    </row>
    <row r="44" spans="1:32" hidden="1" x14ac:dyDescent="0.25">
      <c r="A44" s="737"/>
      <c r="B44" s="724"/>
      <c r="C44" s="91"/>
      <c r="D44" s="92"/>
      <c r="E44" s="93"/>
      <c r="F44" s="93"/>
      <c r="G44" s="93"/>
      <c r="H44" s="94"/>
      <c r="I44" s="95"/>
      <c r="J44" s="96"/>
      <c r="K44" s="97"/>
      <c r="L44" s="98"/>
      <c r="M44" s="99"/>
      <c r="N44" s="100">
        <f>AE44</f>
        <v>0</v>
      </c>
      <c r="O44" s="101"/>
      <c r="P44" s="101"/>
      <c r="Q44" s="102"/>
      <c r="R44" s="103"/>
      <c r="S44" s="103"/>
      <c r="T44" s="104"/>
      <c r="U44" s="105"/>
      <c r="V44" s="106">
        <f>SUM(V43:V43)</f>
        <v>0</v>
      </c>
      <c r="W44" s="99">
        <f>SUM(W43:W43)</f>
        <v>0</v>
      </c>
      <c r="X44" s="107">
        <f>SUM(X43:X43)</f>
        <v>0</v>
      </c>
      <c r="Y44" s="108">
        <f>SUM(Y43:Y43)</f>
        <v>0</v>
      </c>
      <c r="Z44" s="109"/>
      <c r="AA44" s="110"/>
      <c r="AB44" s="111"/>
      <c r="AC44" s="112"/>
      <c r="AD44" s="113"/>
      <c r="AE44" s="114">
        <f>SUM(AE43:AE43)</f>
        <v>0</v>
      </c>
      <c r="AF44" s="115">
        <f>SUM(AF43:AF43)</f>
        <v>0</v>
      </c>
    </row>
    <row r="45" spans="1:32" ht="15.6" hidden="1" customHeight="1" x14ac:dyDescent="0.25">
      <c r="A45" s="737"/>
      <c r="B45" s="724" t="s">
        <v>112</v>
      </c>
      <c r="C45" s="725" t="s">
        <v>113</v>
      </c>
      <c r="D45" s="725"/>
      <c r="E45" s="119">
        <v>0</v>
      </c>
      <c r="F45" s="119" t="s">
        <v>64</v>
      </c>
      <c r="G45" s="62" t="s">
        <v>114</v>
      </c>
      <c r="H45" s="63"/>
      <c r="I45" s="64"/>
      <c r="J45" s="65"/>
      <c r="K45" s="66"/>
      <c r="L45" s="67"/>
      <c r="M45" s="65"/>
      <c r="N45" s="68"/>
      <c r="O45" s="69"/>
      <c r="P45" s="70"/>
      <c r="Q45" s="71"/>
      <c r="R45" s="726"/>
      <c r="S45" s="726"/>
      <c r="T45" s="726"/>
      <c r="U45" s="73">
        <f>IF(OR(P45="",M45=Paramétrage!$C$10,M45=Paramétrage!$C$13,M45=Paramétrage!$C$17,M45=Paramétrage!$C$20,M45=Paramétrage!$C$24,M45=Paramétrage!$C$27,AND(M45&lt;&gt;Paramétrage!$C$9,Q45="Mut+ext")),0,ROUNDUP(O45/P45,0))</f>
        <v>0</v>
      </c>
      <c r="V45" s="74">
        <f>IF(OR(M45="",Q45="Mut+ext"),0,IF(VLOOKUP(M45,Paramétrage!$C$6:$E$29,2,0)=0,0,IF(P45="","saisir capacité",N45*U45*VLOOKUP(M45,Paramétrage!$C$6:$E$29,2,0))))</f>
        <v>0</v>
      </c>
      <c r="W45" s="75"/>
      <c r="X45" s="76">
        <f>IF(OR(M45="",Q45="Mut+ext"),0,IF(ISERROR(V45+W45)=1,V45,V45+W45))</f>
        <v>0</v>
      </c>
      <c r="Y45" s="77">
        <f>IF(OR(M45="",Q45="Mut+ext"),0,IF(ISERROR(W45+V45*VLOOKUP(M45,Paramétrage!$C$6:$E$29,3,0))=1,X45,W45+V45*VLOOKUP(M45,Paramétrage!$C$6:$E$29,3,0)))</f>
        <v>0</v>
      </c>
      <c r="Z45" s="727"/>
      <c r="AA45" s="727"/>
      <c r="AB45" s="727"/>
      <c r="AC45" s="79"/>
      <c r="AD45" s="80"/>
      <c r="AE45" s="81">
        <f>IF(G45="",0,IF(K45="",0,IF(SUMIF(G45:G45,G45,O45:O45)=0,0,IF(OR(L45="",K45="obligatoire"),AF45/SUMIF(G45:G45,G45,O45:O45),AF45/(SUMIF(G45:G45,G45,O45:O45)/L45)))))</f>
        <v>0</v>
      </c>
      <c r="AF45" s="82">
        <f>N45*O45</f>
        <v>0</v>
      </c>
    </row>
    <row r="46" spans="1:32" hidden="1" x14ac:dyDescent="0.25">
      <c r="A46" s="737"/>
      <c r="B46" s="724"/>
      <c r="C46" s="91"/>
      <c r="D46" s="92"/>
      <c r="E46" s="93"/>
      <c r="F46" s="93"/>
      <c r="G46" s="93"/>
      <c r="H46" s="94"/>
      <c r="I46" s="95"/>
      <c r="J46" s="96"/>
      <c r="K46" s="97"/>
      <c r="L46" s="98"/>
      <c r="M46" s="99"/>
      <c r="N46" s="100">
        <f>AE46</f>
        <v>0</v>
      </c>
      <c r="O46" s="101"/>
      <c r="P46" s="101"/>
      <c r="Q46" s="102"/>
      <c r="R46" s="103"/>
      <c r="S46" s="103"/>
      <c r="T46" s="104"/>
      <c r="U46" s="105"/>
      <c r="V46" s="106">
        <f>SUM(V45:V45)</f>
        <v>0</v>
      </c>
      <c r="W46" s="99">
        <f>SUM(W45:W45)</f>
        <v>0</v>
      </c>
      <c r="X46" s="107">
        <f>SUM(X45:X45)</f>
        <v>0</v>
      </c>
      <c r="Y46" s="108">
        <f>SUM(Y45:Y45)</f>
        <v>0</v>
      </c>
      <c r="Z46" s="109"/>
      <c r="AA46" s="110"/>
      <c r="AB46" s="111"/>
      <c r="AC46" s="112"/>
      <c r="AD46" s="113"/>
      <c r="AE46" s="114">
        <f>SUM(AE45:AE45)</f>
        <v>0</v>
      </c>
      <c r="AF46" s="115">
        <f>SUM(AF45:AF45)</f>
        <v>0</v>
      </c>
    </row>
    <row r="47" spans="1:32" ht="15.6" hidden="1" customHeight="1" x14ac:dyDescent="0.25">
      <c r="A47" s="737"/>
      <c r="B47" s="724" t="s">
        <v>115</v>
      </c>
      <c r="C47" s="725" t="s">
        <v>116</v>
      </c>
      <c r="D47" s="725"/>
      <c r="E47" s="119">
        <v>0</v>
      </c>
      <c r="F47" s="119" t="s">
        <v>64</v>
      </c>
      <c r="G47" s="62" t="s">
        <v>117</v>
      </c>
      <c r="H47" s="63"/>
      <c r="I47" s="64"/>
      <c r="J47" s="65"/>
      <c r="K47" s="66"/>
      <c r="L47" s="67"/>
      <c r="M47" s="65"/>
      <c r="N47" s="68"/>
      <c r="O47" s="69"/>
      <c r="P47" s="70"/>
      <c r="Q47" s="71"/>
      <c r="R47" s="726"/>
      <c r="S47" s="726"/>
      <c r="T47" s="726"/>
      <c r="U47" s="73">
        <f>IF(OR(P47="",M47=Paramétrage!$C$10,M47=Paramétrage!$C$13,M47=Paramétrage!$C$17,M47=Paramétrage!$C$20,M47=Paramétrage!$C$24,M47=Paramétrage!$C$27,AND(M47&lt;&gt;Paramétrage!$C$9,Q47="Mut+ext")),0,ROUNDUP(O47/P47,0))</f>
        <v>0</v>
      </c>
      <c r="V47" s="74">
        <f>IF(OR(M47="",Q47="Mut+ext"),0,IF(VLOOKUP(M47,Paramétrage!$C$6:$E$29,2,0)=0,0,IF(P47="","saisir capacité",N47*U47*VLOOKUP(M47,Paramétrage!$C$6:$E$29,2,0))))</f>
        <v>0</v>
      </c>
      <c r="W47" s="75"/>
      <c r="X47" s="76">
        <f>IF(OR(M47="",Q47="Mut+ext"),0,IF(ISERROR(V47+W47)=1,V47,V47+W47))</f>
        <v>0</v>
      </c>
      <c r="Y47" s="77">
        <f>IF(OR(M47="",Q47="Mut+ext"),0,IF(ISERROR(W47+V47*VLOOKUP(M47,Paramétrage!$C$6:$E$29,3,0))=1,X47,W47+V47*VLOOKUP(M47,Paramétrage!$C$6:$E$29,3,0)))</f>
        <v>0</v>
      </c>
      <c r="Z47" s="727"/>
      <c r="AA47" s="727"/>
      <c r="AB47" s="727"/>
      <c r="AC47" s="79"/>
      <c r="AD47" s="80"/>
      <c r="AE47" s="81">
        <f>IF(G47="",0,IF(K47="",0,IF(SUMIF(G47:G47,G47,O47:O47)=0,0,IF(OR(L47="",K47="obligatoire"),AF47/SUMIF(G47:G47,G47,O47:O47),AF47/(SUMIF(G47:G47,G47,O47:O47)/L47)))))</f>
        <v>0</v>
      </c>
      <c r="AF47" s="82">
        <f>N47*O47</f>
        <v>0</v>
      </c>
    </row>
    <row r="48" spans="1:32" hidden="1" x14ac:dyDescent="0.25">
      <c r="A48" s="737"/>
      <c r="B48" s="724"/>
      <c r="C48" s="91"/>
      <c r="D48" s="92"/>
      <c r="E48" s="93"/>
      <c r="F48" s="93"/>
      <c r="G48" s="93"/>
      <c r="H48" s="94"/>
      <c r="I48" s="95"/>
      <c r="J48" s="96"/>
      <c r="K48" s="97"/>
      <c r="L48" s="98"/>
      <c r="M48" s="99"/>
      <c r="N48" s="100">
        <f>AE48</f>
        <v>0</v>
      </c>
      <c r="O48" s="101"/>
      <c r="P48" s="101"/>
      <c r="Q48" s="102"/>
      <c r="R48" s="103"/>
      <c r="S48" s="103"/>
      <c r="T48" s="104"/>
      <c r="U48" s="105"/>
      <c r="V48" s="106">
        <f>SUM(V47:V47)</f>
        <v>0</v>
      </c>
      <c r="W48" s="99">
        <f>SUM(W47:W47)</f>
        <v>0</v>
      </c>
      <c r="X48" s="107">
        <f>SUM(X47:X47)</f>
        <v>0</v>
      </c>
      <c r="Y48" s="108">
        <f>SUM(Y47:Y47)</f>
        <v>0</v>
      </c>
      <c r="Z48" s="109"/>
      <c r="AA48" s="110"/>
      <c r="AB48" s="111"/>
      <c r="AC48" s="112"/>
      <c r="AD48" s="113"/>
      <c r="AE48" s="114">
        <f>SUM(AE47:AE47)</f>
        <v>0</v>
      </c>
      <c r="AF48" s="115">
        <f>SUM(AF47:AF47)</f>
        <v>0</v>
      </c>
    </row>
    <row r="49" spans="1:32" ht="15.6" hidden="1" customHeight="1" x14ac:dyDescent="0.25">
      <c r="A49" s="737"/>
      <c r="B49" s="724" t="s">
        <v>118</v>
      </c>
      <c r="C49" s="725" t="s">
        <v>119</v>
      </c>
      <c r="D49" s="725"/>
      <c r="E49" s="119">
        <v>0</v>
      </c>
      <c r="F49" s="119" t="s">
        <v>64</v>
      </c>
      <c r="G49" s="62" t="s">
        <v>120</v>
      </c>
      <c r="H49" s="63"/>
      <c r="I49" s="64"/>
      <c r="J49" s="65"/>
      <c r="K49" s="66"/>
      <c r="L49" s="67"/>
      <c r="M49" s="65"/>
      <c r="N49" s="68"/>
      <c r="O49" s="69"/>
      <c r="P49" s="70"/>
      <c r="Q49" s="71"/>
      <c r="R49" s="726"/>
      <c r="S49" s="726"/>
      <c r="T49" s="726"/>
      <c r="U49" s="73">
        <f>IF(OR(P49="",M49=Paramétrage!$C$10,M49=Paramétrage!$C$13,M49=Paramétrage!$C$17,M49=Paramétrage!$C$20,M49=Paramétrage!$C$24,M49=Paramétrage!$C$27,AND(M49&lt;&gt;Paramétrage!$C$9,Q49="Mut+ext")),0,ROUNDUP(O49/P49,0))</f>
        <v>0</v>
      </c>
      <c r="V49" s="74">
        <f>IF(OR(M49="",Q49="Mut+ext"),0,IF(VLOOKUP(M49,Paramétrage!$C$6:$E$29,2,0)=0,0,IF(P49="","saisir capacité",N49*U49*VLOOKUP(M49,Paramétrage!$C$6:$E$29,2,0))))</f>
        <v>0</v>
      </c>
      <c r="W49" s="75"/>
      <c r="X49" s="76">
        <f>IF(OR(M49="",Q49="Mut+ext"),0,IF(ISERROR(V49+W49)=1,V49,V49+W49))</f>
        <v>0</v>
      </c>
      <c r="Y49" s="77">
        <f>IF(OR(M49="",Q49="Mut+ext"),0,IF(ISERROR(W49+V49*VLOOKUP(M49,Paramétrage!$C$6:$E$29,3,0))=1,X49,W49+V49*VLOOKUP(M49,Paramétrage!$C$6:$E$29,3,0)))</f>
        <v>0</v>
      </c>
      <c r="Z49" s="727"/>
      <c r="AA49" s="727"/>
      <c r="AB49" s="727"/>
      <c r="AC49" s="79"/>
      <c r="AD49" s="80"/>
      <c r="AE49" s="81">
        <f>IF(G49="",0,IF(K49="",0,IF(SUMIF(G49:G49,G49,O49:O49)=0,0,IF(OR(L49="",K49="obligatoire"),AF49/SUMIF(G49:G49,G49,O49:O49),AF49/(SUMIF(G49:G49,G49,O49:O49)/L49)))))</f>
        <v>0</v>
      </c>
      <c r="AF49" s="82">
        <f>N49*O49</f>
        <v>0</v>
      </c>
    </row>
    <row r="50" spans="1:32" hidden="1" x14ac:dyDescent="0.25">
      <c r="A50" s="737"/>
      <c r="B50" s="724"/>
      <c r="C50" s="91"/>
      <c r="D50" s="92"/>
      <c r="E50" s="93"/>
      <c r="F50" s="93"/>
      <c r="G50" s="93"/>
      <c r="H50" s="94"/>
      <c r="I50" s="95"/>
      <c r="J50" s="96"/>
      <c r="K50" s="97"/>
      <c r="L50" s="98"/>
      <c r="M50" s="99"/>
      <c r="N50" s="100">
        <f>AE50</f>
        <v>0</v>
      </c>
      <c r="O50" s="101"/>
      <c r="P50" s="101"/>
      <c r="Q50" s="102"/>
      <c r="R50" s="103"/>
      <c r="S50" s="103"/>
      <c r="T50" s="104"/>
      <c r="U50" s="105"/>
      <c r="V50" s="106">
        <f>SUM(V49:V49)</f>
        <v>0</v>
      </c>
      <c r="W50" s="99">
        <f>SUM(W49:W49)</f>
        <v>0</v>
      </c>
      <c r="X50" s="107">
        <f>SUM(X49:X49)</f>
        <v>0</v>
      </c>
      <c r="Y50" s="108">
        <f>SUM(Y49:Y49)</f>
        <v>0</v>
      </c>
      <c r="Z50" s="109"/>
      <c r="AA50" s="110"/>
      <c r="AB50" s="111"/>
      <c r="AC50" s="112"/>
      <c r="AD50" s="113"/>
      <c r="AE50" s="114">
        <f>SUM(AE49:AE49)</f>
        <v>0</v>
      </c>
      <c r="AF50" s="115">
        <f>SUM(AF49:AF49)</f>
        <v>0</v>
      </c>
    </row>
    <row r="51" spans="1:32" ht="18" customHeight="1" thickBot="1" x14ac:dyDescent="0.3">
      <c r="A51" s="737"/>
      <c r="B51" s="126"/>
      <c r="C51" s="126"/>
      <c r="D51" s="126"/>
      <c r="E51" s="127">
        <f>E12+E17+E22+E28+E35+E41</f>
        <v>30</v>
      </c>
      <c r="F51" s="127"/>
      <c r="G51" s="128"/>
      <c r="H51" s="129"/>
      <c r="I51" s="129"/>
      <c r="J51" s="130"/>
      <c r="K51" s="126"/>
      <c r="L51" s="126"/>
      <c r="M51" s="131"/>
      <c r="N51" s="132">
        <f>N42+N40+N34+N27+N21+N16+N44+N46+N48+N50</f>
        <v>378</v>
      </c>
      <c r="O51" s="133"/>
      <c r="P51" s="126"/>
      <c r="Q51" s="134"/>
      <c r="R51" s="133"/>
      <c r="S51" s="133"/>
      <c r="T51" s="135"/>
      <c r="U51" s="130"/>
      <c r="V51" s="136">
        <f>V42+V40+V34+V27+V21+V16+V44+V46+V48+V50</f>
        <v>242</v>
      </c>
      <c r="W51" s="136">
        <f>W42+W40+W34+W27+W21+W16+W44+W46+W48+W50</f>
        <v>60</v>
      </c>
      <c r="X51" s="136">
        <f>X42+X40+X34+X27+X21+X16+X44+X46+X48+X50</f>
        <v>272</v>
      </c>
      <c r="Y51" s="136">
        <f>Y42+Y40+Y34+Y27+Y21+Y16+Y44+Y46+Y48+Y50</f>
        <v>287</v>
      </c>
      <c r="Z51" s="137"/>
      <c r="AA51" s="129"/>
      <c r="AB51" s="138"/>
      <c r="AC51" s="129"/>
      <c r="AD51" s="139"/>
      <c r="AE51" s="140">
        <f>SUM(AE12:AE42)/2</f>
        <v>379</v>
      </c>
      <c r="AF51" s="141">
        <f>SUM(AF12:AF40)</f>
        <v>22740</v>
      </c>
    </row>
    <row r="52" spans="1:32" ht="14.4" customHeight="1" thickBot="1" x14ac:dyDescent="0.3">
      <c r="A52" s="728" t="s">
        <v>121</v>
      </c>
      <c r="B52" s="724" t="s">
        <v>122</v>
      </c>
      <c r="C52" s="729" t="s">
        <v>141</v>
      </c>
      <c r="D52" s="729"/>
      <c r="E52" s="722">
        <v>30</v>
      </c>
      <c r="F52" s="722" t="s">
        <v>64</v>
      </c>
      <c r="G52" s="119" t="s">
        <v>124</v>
      </c>
      <c r="H52" s="116" t="s">
        <v>66</v>
      </c>
      <c r="I52" s="208" t="s">
        <v>146</v>
      </c>
      <c r="J52" s="117">
        <v>71</v>
      </c>
      <c r="K52" s="120" t="s">
        <v>64</v>
      </c>
      <c r="L52" s="121">
        <v>1</v>
      </c>
      <c r="M52" s="117" t="s">
        <v>147</v>
      </c>
      <c r="N52" s="122">
        <v>40</v>
      </c>
      <c r="O52" s="123">
        <v>30</v>
      </c>
      <c r="P52" s="124">
        <v>30</v>
      </c>
      <c r="Q52" s="71" t="s">
        <v>77</v>
      </c>
      <c r="R52" s="726"/>
      <c r="S52" s="726"/>
      <c r="T52" s="726"/>
      <c r="U52" s="142">
        <f>IF(OR(P52="",M52=Paramétrage!$C$10,M52=Paramétrage!$C$13,M52=Paramétrage!$C$17,M52=Paramétrage!$C$20,M52=Paramétrage!$C$24,M52=Paramétrage!$C$27,AND(M52&lt;&gt;Paramétrage!$C$9,Q52="Mut+ext")),0,ROUNDUP(O52/P52,0))</f>
        <v>0</v>
      </c>
      <c r="V52" s="143">
        <f>IF(OR(M52="",Q52="Mut+ext"),0,IF(VLOOKUP(M52,Paramétrage!$C$6:$E$29,2,0)=0,0,IF(P52="","saisir capacité",N52*U52*VLOOKUP(M52,Paramétrage!$C$6:$E$29,2,0))))</f>
        <v>0</v>
      </c>
      <c r="W52" s="75">
        <v>30</v>
      </c>
      <c r="X52" s="144">
        <f>IF(OR(M52="",Q52="Mut+ext"),0,IF(ISERROR(V52+W52)=1,V52,V52+W52))</f>
        <v>30</v>
      </c>
      <c r="Y52" s="145">
        <f>IF(OR(M52="",Q52="Mut+ext"),0,IF(ISERROR(W52+V52*VLOOKUP(M52,Paramétrage!$C$6:$E$29,3,0))=1,X52,W52+V52*VLOOKUP(M52,Paramétrage!$C$6:$E$29,3,0)))</f>
        <v>30</v>
      </c>
      <c r="Z52" s="727"/>
      <c r="AA52" s="727"/>
      <c r="AB52" s="727"/>
      <c r="AC52" s="84"/>
      <c r="AD52" s="72"/>
      <c r="AE52" s="81">
        <f>IF(G52="",0,IF(K52="",0,IF(SUMIF(G52:G54,G52,O52:O54)=0,0,IF(OR(L52="",K52="obligatoire"),AF52/SUMIF(G52:G54,G52,O52:O54),AF52/(SUMIF(G52:G54,G52,O52:O54)/L52)))))</f>
        <v>40</v>
      </c>
      <c r="AF52" s="82">
        <f>N52*O52</f>
        <v>1200</v>
      </c>
    </row>
    <row r="53" spans="1:32" x14ac:dyDescent="0.25">
      <c r="A53" s="728"/>
      <c r="B53" s="724"/>
      <c r="C53" s="729"/>
      <c r="D53" s="729"/>
      <c r="E53" s="722"/>
      <c r="F53" s="722"/>
      <c r="G53" s="62" t="s">
        <v>126</v>
      </c>
      <c r="H53" s="116" t="s">
        <v>66</v>
      </c>
      <c r="I53" s="209" t="s">
        <v>143</v>
      </c>
      <c r="J53" s="117">
        <v>71</v>
      </c>
      <c r="K53" s="120" t="s">
        <v>64</v>
      </c>
      <c r="L53" s="121">
        <v>1</v>
      </c>
      <c r="M53" s="117" t="s">
        <v>144</v>
      </c>
      <c r="N53" s="146">
        <v>610</v>
      </c>
      <c r="O53" s="147">
        <v>30</v>
      </c>
      <c r="P53" s="124">
        <v>30</v>
      </c>
      <c r="Q53" s="83" t="s">
        <v>77</v>
      </c>
      <c r="R53" s="726"/>
      <c r="S53" s="726"/>
      <c r="T53" s="726"/>
      <c r="U53" s="142">
        <f>IF(OR(P53="",M53=Paramétrage!$C$10,M53=Paramétrage!$C$13,M53=Paramétrage!$C$17,M53=Paramétrage!$C$20,M53=Paramétrage!$C$24,M53=Paramétrage!$C$27,AND(M53&lt;&gt;Paramétrage!$C$9,Q53="Mut+ext")),0,ROUNDUP(O53/P53,0))</f>
        <v>0</v>
      </c>
      <c r="V53" s="143">
        <f>IF(OR(M53="",Q53="Mut+ext"),0,IF(VLOOKUP(M53,Paramétrage!$C$6:$E$29,2,0)=0,0,IF(P53="","saisir capacité",N53*U53*VLOOKUP(M53,Paramétrage!$C$6:$E$29,2,0))))</f>
        <v>0</v>
      </c>
      <c r="W53" s="75">
        <v>30</v>
      </c>
      <c r="X53" s="144">
        <f>IF(OR(M53="",Q53="Mut+ext"),0,IF(ISERROR(V53+W53)=1,V53,V53+W53))</f>
        <v>30</v>
      </c>
      <c r="Y53" s="145">
        <f>IF(OR(M53="",Q53="Mut+ext"),0,IF(ISERROR(W53+V53*VLOOKUP(M53,Paramétrage!$C$6:$E$29,3,0))=1,X53,W53+V53*VLOOKUP(M53,Paramétrage!$C$6:$E$29,3,0)))</f>
        <v>30</v>
      </c>
      <c r="Z53" s="727"/>
      <c r="AA53" s="727"/>
      <c r="AB53" s="727"/>
      <c r="AC53" s="84"/>
      <c r="AD53" s="80"/>
      <c r="AE53" s="81">
        <f>IF(G53="",0,IF(K53="",0,IF(SUMIF(G52:G54,G53,O52:O54)=0,0,IF(OR(L53="",K53="obligatoire"),AF53/SUMIF(G52:G54,G53,O52:O54),AF53/(SUMIF(G52:G54,G53,O52:O54)/L53)))))</f>
        <v>610</v>
      </c>
      <c r="AF53" s="85">
        <f>N53*O53</f>
        <v>18300</v>
      </c>
    </row>
    <row r="54" spans="1:32" x14ac:dyDescent="0.25">
      <c r="A54" s="728"/>
      <c r="B54" s="724"/>
      <c r="C54" s="729"/>
      <c r="D54" s="729"/>
      <c r="E54" s="722"/>
      <c r="F54" s="722"/>
      <c r="G54" s="62"/>
      <c r="H54" s="148"/>
      <c r="I54" s="64"/>
      <c r="J54" s="65"/>
      <c r="K54" s="88"/>
      <c r="L54" s="67"/>
      <c r="M54" s="65"/>
      <c r="N54" s="89"/>
      <c r="O54" s="90"/>
      <c r="P54" s="70"/>
      <c r="Q54" s="83"/>
      <c r="R54" s="726"/>
      <c r="S54" s="726"/>
      <c r="T54" s="726"/>
      <c r="U54" s="142">
        <f>IF(OR(P54="",M54=Paramétrage!$C$10,M54=Paramétrage!$C$13,M54=Paramétrage!$C$17,M54=Paramétrage!$C$20,M54=Paramétrage!$C$24,M54=Paramétrage!$C$27,AND(M54&lt;&gt;Paramétrage!$C$9,Q54="Mut+ext")),0,ROUNDUP(O54/P54,0))</f>
        <v>0</v>
      </c>
      <c r="V54" s="143">
        <f>IF(OR(M54="",Q54="Mut+ext"),0,IF(VLOOKUP(M54,Paramétrage!$C$6:$E$29,2,0)=0,0,IF(P54="","saisir capacité",N54*U54*VLOOKUP(M54,Paramétrage!$C$6:$E$29,2,0))))</f>
        <v>0</v>
      </c>
      <c r="W54" s="75"/>
      <c r="X54" s="144">
        <f>IF(OR(M54="",Q54="Mut+ext"),0,IF(ISERROR(V54+W54)=1,V54,V54+W54))</f>
        <v>0</v>
      </c>
      <c r="Y54" s="145">
        <f>IF(OR(M54="",Q54="Mut+ext"),0,IF(ISERROR(W54+V54*VLOOKUP(M54,Paramétrage!$C$6:$E$29,3,0))=1,X54,W54+V54*VLOOKUP(M54,Paramétrage!$C$6:$E$29,3,0)))</f>
        <v>0</v>
      </c>
      <c r="Z54" s="727"/>
      <c r="AA54" s="727"/>
      <c r="AB54" s="727"/>
      <c r="AC54" s="84"/>
      <c r="AD54" s="80"/>
      <c r="AE54" s="81">
        <f>IF(G54="",0,IF(K54="",0,IF(SUMIF(G52:G54,G54,O52:O54)=0,0,IF(OR(L54="",K54="obligatoire"),AF54/SUMIF(G52:G54,G54,O52:O54),AF54/(SUMIF(G52:G54,G54,O52:O54)/L54)))))</f>
        <v>0</v>
      </c>
      <c r="AF54" s="85">
        <f>N54*O54</f>
        <v>0</v>
      </c>
    </row>
    <row r="55" spans="1:32" ht="16.2" thickBot="1" x14ac:dyDescent="0.3">
      <c r="A55" s="728"/>
      <c r="B55" s="724"/>
      <c r="C55" s="149"/>
      <c r="D55" s="150"/>
      <c r="E55" s="151"/>
      <c r="F55" s="150"/>
      <c r="G55" s="150"/>
      <c r="H55" s="152"/>
      <c r="I55" s="153"/>
      <c r="J55" s="154"/>
      <c r="K55" s="155"/>
      <c r="L55" s="156"/>
      <c r="M55" s="157"/>
      <c r="N55" s="158">
        <f>AE55</f>
        <v>650</v>
      </c>
      <c r="O55" s="159"/>
      <c r="P55" s="159"/>
      <c r="Q55" s="160"/>
      <c r="R55" s="161"/>
      <c r="S55" s="161"/>
      <c r="T55" s="162"/>
      <c r="U55" s="163"/>
      <c r="V55" s="164">
        <f>SUM(V52:V54)</f>
        <v>0</v>
      </c>
      <c r="W55" s="157">
        <f>SUM(W52:W54)</f>
        <v>60</v>
      </c>
      <c r="X55" s="165">
        <f>SUM(X52:X54)</f>
        <v>60</v>
      </c>
      <c r="Y55" s="166">
        <f>SUM(Y52:Y54)</f>
        <v>60</v>
      </c>
      <c r="Z55" s="167"/>
      <c r="AA55" s="168"/>
      <c r="AB55" s="169"/>
      <c r="AC55" s="170"/>
      <c r="AD55" s="171"/>
      <c r="AE55" s="172">
        <f>SUM(AE52:AE54)</f>
        <v>650</v>
      </c>
      <c r="AF55" s="173">
        <f>SUM(AF52:AF54)</f>
        <v>19500</v>
      </c>
    </row>
    <row r="56" spans="1:32" ht="15.6" hidden="1" customHeight="1" x14ac:dyDescent="0.25">
      <c r="A56" s="728"/>
      <c r="B56" s="724" t="s">
        <v>135</v>
      </c>
      <c r="C56" s="725" t="s">
        <v>238</v>
      </c>
      <c r="D56" s="725"/>
      <c r="E56" s="119">
        <v>0</v>
      </c>
      <c r="F56" s="119" t="s">
        <v>64</v>
      </c>
      <c r="G56" s="119" t="s">
        <v>136</v>
      </c>
      <c r="H56" s="63"/>
      <c r="I56" s="64"/>
      <c r="J56" s="65"/>
      <c r="K56" s="88"/>
      <c r="L56" s="67"/>
      <c r="M56" s="65"/>
      <c r="N56" s="89"/>
      <c r="O56" s="90"/>
      <c r="P56" s="70"/>
      <c r="Q56" s="71"/>
      <c r="R56" s="726"/>
      <c r="S56" s="726"/>
      <c r="T56" s="726"/>
      <c r="U56" s="142">
        <f>IF(OR(P56="",M56=Paramétrage!$C$10,M56=Paramétrage!$C$13,M56=Paramétrage!$C$17,M56=Paramétrage!$C$20,M56=Paramétrage!$C$24,M56=Paramétrage!$C$27,AND(M56&lt;&gt;Paramétrage!$C$9,Q56="Mut+ext")),0,ROUNDUP(O56/P56,0))</f>
        <v>0</v>
      </c>
      <c r="V56" s="143">
        <f>IF(OR(M56="",Q56="Mut+ext"),0,IF(VLOOKUP(M56,Paramétrage!$C$6:$E$29,2,0)=0,0,IF(P56="","saisir capacité",N56*U56*VLOOKUP(M56,Paramétrage!$C$6:$E$29,2,0))))</f>
        <v>0</v>
      </c>
      <c r="W56" s="75"/>
      <c r="X56" s="144">
        <f>IF(OR(M56="",Q56="Mut+ext"),0,IF(ISERROR(V56+W56)=1,V56,V56+W56))</f>
        <v>0</v>
      </c>
      <c r="Y56" s="145">
        <f>IF(OR(M56="",Q56="Mut+ext"),0,IF(ISERROR(W56+V56*VLOOKUP(M56,Paramétrage!$C$6:$E$29,3,0))=1,X56,W56+V56*VLOOKUP(M56,Paramétrage!$C$6:$E$29,3,0)))</f>
        <v>0</v>
      </c>
      <c r="Z56" s="727"/>
      <c r="AA56" s="727"/>
      <c r="AB56" s="727"/>
      <c r="AC56" s="84"/>
      <c r="AD56" s="72"/>
      <c r="AE56" s="81">
        <f>IF(G56="",0,IF(K56="",0,IF(SUMIF(G56:G56,G56,O56:O56)=0,0,IF(OR(L56="",K56="obligatoire"),AF56/SUMIF(G56:G56,G56,O56:O56),AF56/(SUMIF(G56:G56,G56,O56:O56)/L56)))))</f>
        <v>0</v>
      </c>
      <c r="AF56" s="82">
        <f>N56*O56</f>
        <v>0</v>
      </c>
    </row>
    <row r="57" spans="1:32" hidden="1" x14ac:dyDescent="0.25">
      <c r="A57" s="728"/>
      <c r="B57" s="724"/>
      <c r="C57" s="149"/>
      <c r="D57" s="150"/>
      <c r="E57" s="151"/>
      <c r="F57" s="150"/>
      <c r="G57" s="150"/>
      <c r="H57" s="152"/>
      <c r="I57" s="153"/>
      <c r="J57" s="174"/>
      <c r="K57" s="155"/>
      <c r="L57" s="156"/>
      <c r="M57" s="157"/>
      <c r="N57" s="158">
        <f>AE57</f>
        <v>0</v>
      </c>
      <c r="O57" s="159"/>
      <c r="P57" s="159"/>
      <c r="Q57" s="160"/>
      <c r="R57" s="161"/>
      <c r="S57" s="161"/>
      <c r="T57" s="162"/>
      <c r="U57" s="163"/>
      <c r="V57" s="164">
        <f>SUM(V56:V56)</f>
        <v>0</v>
      </c>
      <c r="W57" s="157">
        <f>SUM(W56:W56)</f>
        <v>0</v>
      </c>
      <c r="X57" s="165">
        <f>SUM(X56:X56)</f>
        <v>0</v>
      </c>
      <c r="Y57" s="166">
        <f>SUM(Y56:Y56)</f>
        <v>0</v>
      </c>
      <c r="Z57" s="167"/>
      <c r="AA57" s="168"/>
      <c r="AB57" s="169"/>
      <c r="AC57" s="170"/>
      <c r="AD57" s="171"/>
      <c r="AE57" s="172">
        <f>SUM(AE56:AE56)</f>
        <v>0</v>
      </c>
      <c r="AF57" s="173">
        <f>SUM(AF56:AF56)</f>
        <v>0</v>
      </c>
    </row>
    <row r="58" spans="1:32" ht="15.6" hidden="1" customHeight="1" x14ac:dyDescent="0.25">
      <c r="A58" s="728"/>
      <c r="B58" s="724" t="s">
        <v>140</v>
      </c>
      <c r="C58" s="725" t="s">
        <v>214</v>
      </c>
      <c r="D58" s="725"/>
      <c r="E58" s="119">
        <v>0</v>
      </c>
      <c r="F58" s="119" t="s">
        <v>64</v>
      </c>
      <c r="G58" s="119" t="s">
        <v>142</v>
      </c>
      <c r="H58" s="63"/>
      <c r="I58" s="64"/>
      <c r="J58" s="65"/>
      <c r="K58" s="88"/>
      <c r="L58" s="67"/>
      <c r="M58" s="65"/>
      <c r="N58" s="89"/>
      <c r="O58" s="90"/>
      <c r="P58" s="70"/>
      <c r="Q58" s="71"/>
      <c r="R58" s="726"/>
      <c r="S58" s="726"/>
      <c r="T58" s="726"/>
      <c r="U58" s="142">
        <f>IF(OR(P58="",M58=Paramétrage!$C$10,M58=Paramétrage!$C$13,M58=Paramétrage!$C$17,M58=Paramétrage!$C$20,M58=Paramétrage!$C$24,M58=Paramétrage!$C$27,AND(M58&lt;&gt;Paramétrage!$C$9,Q58="Mut+ext")),0,ROUNDUP(O58/P58,0))</f>
        <v>0</v>
      </c>
      <c r="V58" s="143">
        <f>IF(OR(M58="",Q58="Mut+ext"),0,IF(VLOOKUP(M58,Paramétrage!$C$6:$E$29,2,0)=0,0,IF(P58="","saisir capacité",N58*U58*VLOOKUP(M58,Paramétrage!$C$6:$E$29,2,0))))</f>
        <v>0</v>
      </c>
      <c r="W58" s="75"/>
      <c r="X58" s="144">
        <f>IF(OR(M58="",Q58="Mut+ext"),0,IF(ISERROR(V58+W58)=1,V58,V58+W58))</f>
        <v>0</v>
      </c>
      <c r="Y58" s="145">
        <f>IF(OR(M58="",Q58="Mut+ext"),0,IF(ISERROR(W58+V58*VLOOKUP(M58,Paramétrage!$C$6:$E$29,3,0))=1,X58,W58+V58*VLOOKUP(M58,Paramétrage!$C$6:$E$29,3,0)))</f>
        <v>0</v>
      </c>
      <c r="Z58" s="727"/>
      <c r="AA58" s="727"/>
      <c r="AB58" s="727"/>
      <c r="AC58" s="84"/>
      <c r="AD58" s="72"/>
      <c r="AE58" s="81">
        <f>IF(G58="",0,IF(K58="",0,IF(SUMIF(G58:G58,G58,O58:O58)=0,0,IF(OR(L58="",K58="obligatoire"),AF58/SUMIF(G58:G58,G58,O58:O58),AF58/(SUMIF(G58:G58,G58,O58:O58)/L58)))))</f>
        <v>0</v>
      </c>
      <c r="AF58" s="82">
        <f>N58*O58</f>
        <v>0</v>
      </c>
    </row>
    <row r="59" spans="1:32" hidden="1" x14ac:dyDescent="0.25">
      <c r="A59" s="728"/>
      <c r="B59" s="724"/>
      <c r="C59" s="149"/>
      <c r="D59" s="150"/>
      <c r="E59" s="151"/>
      <c r="F59" s="150"/>
      <c r="G59" s="150"/>
      <c r="H59" s="152"/>
      <c r="I59" s="153"/>
      <c r="J59" s="174"/>
      <c r="K59" s="155"/>
      <c r="L59" s="156"/>
      <c r="M59" s="157"/>
      <c r="N59" s="158">
        <f>AE59</f>
        <v>0</v>
      </c>
      <c r="O59" s="159"/>
      <c r="P59" s="159"/>
      <c r="Q59" s="160"/>
      <c r="R59" s="161"/>
      <c r="S59" s="161"/>
      <c r="T59" s="162"/>
      <c r="U59" s="163"/>
      <c r="V59" s="164">
        <f>SUM(V58:V58)</f>
        <v>0</v>
      </c>
      <c r="W59" s="157">
        <f>SUM(W58:W58)</f>
        <v>0</v>
      </c>
      <c r="X59" s="165">
        <f>SUM(X58:X58)</f>
        <v>0</v>
      </c>
      <c r="Y59" s="166">
        <f>SUM(Y58:Y58)</f>
        <v>0</v>
      </c>
      <c r="Z59" s="167"/>
      <c r="AA59" s="168"/>
      <c r="AB59" s="169"/>
      <c r="AC59" s="170"/>
      <c r="AD59" s="171"/>
      <c r="AE59" s="172">
        <f>SUM(AE58:AE58)</f>
        <v>0</v>
      </c>
      <c r="AF59" s="173">
        <f>SUM(AF58:AF58)</f>
        <v>0</v>
      </c>
    </row>
    <row r="60" spans="1:32" ht="15.6" hidden="1" customHeight="1" x14ac:dyDescent="0.25">
      <c r="A60" s="728"/>
      <c r="B60" s="724" t="s">
        <v>148</v>
      </c>
      <c r="C60" s="725" t="s">
        <v>149</v>
      </c>
      <c r="D60" s="725"/>
      <c r="E60" s="119">
        <v>0</v>
      </c>
      <c r="F60" s="119" t="s">
        <v>64</v>
      </c>
      <c r="G60" s="119" t="s">
        <v>150</v>
      </c>
      <c r="H60" s="63"/>
      <c r="I60" s="64"/>
      <c r="J60" s="65"/>
      <c r="K60" s="88"/>
      <c r="L60" s="67"/>
      <c r="M60" s="65"/>
      <c r="N60" s="89"/>
      <c r="O60" s="90"/>
      <c r="P60" s="70"/>
      <c r="Q60" s="71"/>
      <c r="R60" s="726"/>
      <c r="S60" s="726"/>
      <c r="T60" s="726"/>
      <c r="U60" s="142">
        <f>IF(OR(P60="",M60=Paramétrage!$C$10,M60=Paramétrage!$C$13,M60=Paramétrage!$C$17,M60=Paramétrage!$C$20,M60=Paramétrage!$C$24,M60=Paramétrage!$C$27,AND(M60&lt;&gt;Paramétrage!$C$9,Q60="Mut+ext")),0,ROUNDUP(O60/P60,0))</f>
        <v>0</v>
      </c>
      <c r="V60" s="143">
        <f>IF(OR(M60="",Q60="Mut+ext"),0,IF(VLOOKUP(M60,Paramétrage!$C$6:$E$29,2,0)=0,0,IF(P60="","saisir capacité",N60*U60*VLOOKUP(M60,Paramétrage!$C$6:$E$29,2,0))))</f>
        <v>0</v>
      </c>
      <c r="W60" s="75"/>
      <c r="X60" s="144">
        <f>IF(OR(M60="",Q60="Mut+ext"),0,IF(ISERROR(V60+W60)=1,V60,V60+W60))</f>
        <v>0</v>
      </c>
      <c r="Y60" s="145">
        <f>IF(OR(M60="",Q60="Mut+ext"),0,IF(ISERROR(W60+V60*VLOOKUP(M60,Paramétrage!$C$6:$E$29,3,0))=1,X60,W60+V60*VLOOKUP(M60,Paramétrage!$C$6:$E$29,3,0)))</f>
        <v>0</v>
      </c>
      <c r="Z60" s="727"/>
      <c r="AA60" s="727"/>
      <c r="AB60" s="727"/>
      <c r="AC60" s="84"/>
      <c r="AD60" s="72"/>
      <c r="AE60" s="81">
        <f>IF(G60="",0,IF(K60="",0,IF(SUMIF(G60:G60,G60,O60:O60)=0,0,IF(OR(L60="",K60="obligatoire"),AF60/SUMIF(G60:G60,G60,O60:O60),AF60/(SUMIF(G60:G60,G60,O60:O60)/L60)))))</f>
        <v>0</v>
      </c>
      <c r="AF60" s="82">
        <f>N60*O60</f>
        <v>0</v>
      </c>
    </row>
    <row r="61" spans="1:32" hidden="1" x14ac:dyDescent="0.25">
      <c r="A61" s="728"/>
      <c r="B61" s="724"/>
      <c r="C61" s="149"/>
      <c r="D61" s="150"/>
      <c r="E61" s="151"/>
      <c r="F61" s="150"/>
      <c r="G61" s="150"/>
      <c r="H61" s="152"/>
      <c r="I61" s="153"/>
      <c r="J61" s="174"/>
      <c r="K61" s="155"/>
      <c r="L61" s="156"/>
      <c r="M61" s="157"/>
      <c r="N61" s="158">
        <f>AE61</f>
        <v>0</v>
      </c>
      <c r="O61" s="159"/>
      <c r="P61" s="159"/>
      <c r="Q61" s="160"/>
      <c r="R61" s="161"/>
      <c r="S61" s="161"/>
      <c r="T61" s="162"/>
      <c r="U61" s="163"/>
      <c r="V61" s="164">
        <f>SUM(V60:V60)</f>
        <v>0</v>
      </c>
      <c r="W61" s="157">
        <f>SUM(W60:W60)</f>
        <v>0</v>
      </c>
      <c r="X61" s="165">
        <f>SUM(X60:X60)</f>
        <v>0</v>
      </c>
      <c r="Y61" s="166">
        <f>SUM(Y60:Y60)</f>
        <v>0</v>
      </c>
      <c r="Z61" s="167"/>
      <c r="AA61" s="168"/>
      <c r="AB61" s="169"/>
      <c r="AC61" s="170"/>
      <c r="AD61" s="171"/>
      <c r="AE61" s="172">
        <f>SUM(AE60:AE60)</f>
        <v>0</v>
      </c>
      <c r="AF61" s="173">
        <f>SUM(AF60:AF60)</f>
        <v>0</v>
      </c>
    </row>
    <row r="62" spans="1:32" ht="15.6" hidden="1" customHeight="1" x14ac:dyDescent="0.25">
      <c r="A62" s="728"/>
      <c r="B62" s="724" t="s">
        <v>151</v>
      </c>
      <c r="C62" s="725" t="s">
        <v>152</v>
      </c>
      <c r="D62" s="725"/>
      <c r="E62" s="119">
        <v>0</v>
      </c>
      <c r="F62" s="119" t="s">
        <v>64</v>
      </c>
      <c r="G62" s="119" t="s">
        <v>153</v>
      </c>
      <c r="H62" s="63"/>
      <c r="I62" s="64"/>
      <c r="J62" s="65"/>
      <c r="K62" s="88"/>
      <c r="L62" s="67"/>
      <c r="M62" s="65"/>
      <c r="N62" s="89"/>
      <c r="O62" s="90"/>
      <c r="P62" s="70"/>
      <c r="Q62" s="71"/>
      <c r="R62" s="726"/>
      <c r="S62" s="726"/>
      <c r="T62" s="726"/>
      <c r="U62" s="142">
        <f>IF(OR(P62="",M62=Paramétrage!$C$10,M62=Paramétrage!$C$13,M62=Paramétrage!$C$17,M62=Paramétrage!$C$20,M62=Paramétrage!$C$24,M62=Paramétrage!$C$27,AND(M62&lt;&gt;Paramétrage!$C$9,Q62="Mut+ext")),0,ROUNDUP(O62/P62,0))</f>
        <v>0</v>
      </c>
      <c r="V62" s="143">
        <f>IF(OR(M62="",Q62="Mut+ext"),0,IF(VLOOKUP(M62,Paramétrage!$C$6:$E$29,2,0)=0,0,IF(P62="","saisir capacité",N62*U62*VLOOKUP(M62,Paramétrage!$C$6:$E$29,2,0))))</f>
        <v>0</v>
      </c>
      <c r="W62" s="75"/>
      <c r="X62" s="144">
        <f>IF(OR(M62="",Q62="Mut+ext"),0,IF(ISERROR(V62+W62)=1,V62,V62+W62))</f>
        <v>0</v>
      </c>
      <c r="Y62" s="145">
        <f>IF(OR(M62="",Q62="Mut+ext"),0,IF(ISERROR(W62+V62*VLOOKUP(M62,Paramétrage!$C$6:$E$29,3,0))=1,X62,W62+V62*VLOOKUP(M62,Paramétrage!$C$6:$E$29,3,0)))</f>
        <v>0</v>
      </c>
      <c r="Z62" s="727"/>
      <c r="AA62" s="727"/>
      <c r="AB62" s="727"/>
      <c r="AC62" s="84"/>
      <c r="AD62" s="72"/>
      <c r="AE62" s="81">
        <f>IF(G62="",0,IF(K62="",0,IF(SUMIF(G62:G62,G62,O62:O62)=0,0,IF(OR(L62="",K62="obligatoire"),AF62/SUMIF(G62:G62,G62,O62:O62),AF62/(SUMIF(G62:G62,G62,O62:O62)/L62)))))</f>
        <v>0</v>
      </c>
      <c r="AF62" s="82">
        <f>N62*O62</f>
        <v>0</v>
      </c>
    </row>
    <row r="63" spans="1:32" hidden="1" x14ac:dyDescent="0.25">
      <c r="A63" s="728"/>
      <c r="B63" s="724"/>
      <c r="C63" s="149"/>
      <c r="D63" s="150"/>
      <c r="E63" s="151"/>
      <c r="F63" s="150"/>
      <c r="G63" s="150"/>
      <c r="H63" s="152"/>
      <c r="I63" s="153"/>
      <c r="J63" s="174"/>
      <c r="K63" s="155"/>
      <c r="L63" s="156"/>
      <c r="M63" s="157"/>
      <c r="N63" s="158">
        <f>AE63</f>
        <v>0</v>
      </c>
      <c r="O63" s="159"/>
      <c r="P63" s="159"/>
      <c r="Q63" s="160"/>
      <c r="R63" s="161"/>
      <c r="S63" s="161"/>
      <c r="T63" s="162"/>
      <c r="U63" s="163"/>
      <c r="V63" s="164">
        <f>SUM(V62:V62)</f>
        <v>0</v>
      </c>
      <c r="W63" s="157">
        <f>SUM(W62:W62)</f>
        <v>0</v>
      </c>
      <c r="X63" s="165">
        <f>SUM(X62:X62)</f>
        <v>0</v>
      </c>
      <c r="Y63" s="166">
        <f>SUM(Y62:Y62)</f>
        <v>0</v>
      </c>
      <c r="Z63" s="167"/>
      <c r="AA63" s="168"/>
      <c r="AB63" s="169"/>
      <c r="AC63" s="170"/>
      <c r="AD63" s="171"/>
      <c r="AE63" s="172">
        <f>SUM(AE62:AE62)</f>
        <v>0</v>
      </c>
      <c r="AF63" s="173">
        <f>SUM(AF62:AF62)</f>
        <v>0</v>
      </c>
    </row>
    <row r="64" spans="1:32" ht="15.6" hidden="1" customHeight="1" x14ac:dyDescent="0.25">
      <c r="A64" s="728"/>
      <c r="B64" s="724" t="s">
        <v>154</v>
      </c>
      <c r="C64" s="725" t="s">
        <v>155</v>
      </c>
      <c r="D64" s="725"/>
      <c r="E64" s="119">
        <v>0</v>
      </c>
      <c r="F64" s="119" t="s">
        <v>64</v>
      </c>
      <c r="G64" s="119" t="s">
        <v>156</v>
      </c>
      <c r="H64" s="63"/>
      <c r="I64" s="64"/>
      <c r="J64" s="65"/>
      <c r="K64" s="88"/>
      <c r="L64" s="67"/>
      <c r="M64" s="65"/>
      <c r="N64" s="89"/>
      <c r="O64" s="90"/>
      <c r="P64" s="70"/>
      <c r="Q64" s="71"/>
      <c r="R64" s="726"/>
      <c r="S64" s="726"/>
      <c r="T64" s="726"/>
      <c r="U64" s="142">
        <f>IF(OR(P64="",M64=Paramétrage!$C$10,M64=Paramétrage!$C$13,M64=Paramétrage!$C$17,M64=Paramétrage!$C$20,M64=Paramétrage!$C$24,M64=Paramétrage!$C$27,AND(M64&lt;&gt;Paramétrage!$C$9,Q64="Mut+ext")),0,ROUNDUP(O64/P64,0))</f>
        <v>0</v>
      </c>
      <c r="V64" s="143">
        <f>IF(OR(M64="",Q64="Mut+ext"),0,IF(VLOOKUP(M64,Paramétrage!$C$6:$E$29,2,0)=0,0,IF(P64="","saisir capacité",N64*U64*VLOOKUP(M64,Paramétrage!$C$6:$E$29,2,0))))</f>
        <v>0</v>
      </c>
      <c r="W64" s="75"/>
      <c r="X64" s="144">
        <f>IF(OR(M64="",Q64="Mut+ext"),0,IF(ISERROR(V64+W64)=1,V64,V64+W64))</f>
        <v>0</v>
      </c>
      <c r="Y64" s="145">
        <f>IF(OR(M64="",Q64="Mut+ext"),0,IF(ISERROR(W64+V64*VLOOKUP(M64,Paramétrage!$C$6:$E$29,3,0))=1,X64,W64+V64*VLOOKUP(M64,Paramétrage!$C$6:$E$29,3,0)))</f>
        <v>0</v>
      </c>
      <c r="Z64" s="727"/>
      <c r="AA64" s="727"/>
      <c r="AB64" s="727"/>
      <c r="AC64" s="84"/>
      <c r="AD64" s="72"/>
      <c r="AE64" s="81">
        <f>IF(G64="",0,IF(K64="",0,IF(SUMIF(G64:G64,G64,O64:O64)=0,0,IF(OR(L64="",K64="obligatoire"),AF64/SUMIF(G64:G64,G64,O64:O64),AF64/(SUMIF(G64:G64,G64,O64:O64)/L64)))))</f>
        <v>0</v>
      </c>
      <c r="AF64" s="82">
        <f>N64*O64</f>
        <v>0</v>
      </c>
    </row>
    <row r="65" spans="1:32" hidden="1" x14ac:dyDescent="0.25">
      <c r="A65" s="728"/>
      <c r="B65" s="724"/>
      <c r="C65" s="149"/>
      <c r="D65" s="150"/>
      <c r="E65" s="151"/>
      <c r="F65" s="150"/>
      <c r="G65" s="150"/>
      <c r="H65" s="152"/>
      <c r="I65" s="153"/>
      <c r="J65" s="174"/>
      <c r="K65" s="155"/>
      <c r="L65" s="156"/>
      <c r="M65" s="157"/>
      <c r="N65" s="158">
        <f>AE65</f>
        <v>0</v>
      </c>
      <c r="O65" s="159"/>
      <c r="P65" s="159"/>
      <c r="Q65" s="160"/>
      <c r="R65" s="161"/>
      <c r="S65" s="161"/>
      <c r="T65" s="162"/>
      <c r="U65" s="163"/>
      <c r="V65" s="164">
        <f>SUM(V64:V64)</f>
        <v>0</v>
      </c>
      <c r="W65" s="157">
        <f>SUM(W64:W64)</f>
        <v>0</v>
      </c>
      <c r="X65" s="165">
        <f>SUM(X64:X64)</f>
        <v>0</v>
      </c>
      <c r="Y65" s="166">
        <f>SUM(Y64:Y64)</f>
        <v>0</v>
      </c>
      <c r="Z65" s="167"/>
      <c r="AA65" s="168"/>
      <c r="AB65" s="169"/>
      <c r="AC65" s="170"/>
      <c r="AD65" s="171"/>
      <c r="AE65" s="172">
        <f>SUM(AE64:AE64)</f>
        <v>0</v>
      </c>
      <c r="AF65" s="173">
        <f>SUM(AF64:AF64)</f>
        <v>0</v>
      </c>
    </row>
    <row r="66" spans="1:32" ht="15.6" hidden="1" customHeight="1" x14ac:dyDescent="0.25">
      <c r="A66" s="728"/>
      <c r="B66" s="724" t="s">
        <v>157</v>
      </c>
      <c r="C66" s="725" t="s">
        <v>158</v>
      </c>
      <c r="D66" s="725"/>
      <c r="E66" s="119">
        <v>0</v>
      </c>
      <c r="F66" s="119" t="s">
        <v>64</v>
      </c>
      <c r="G66" s="119" t="s">
        <v>159</v>
      </c>
      <c r="H66" s="63"/>
      <c r="I66" s="64"/>
      <c r="J66" s="65"/>
      <c r="K66" s="88"/>
      <c r="L66" s="67"/>
      <c r="M66" s="65"/>
      <c r="N66" s="89"/>
      <c r="O66" s="90"/>
      <c r="P66" s="70"/>
      <c r="Q66" s="71"/>
      <c r="R66" s="726"/>
      <c r="S66" s="726"/>
      <c r="T66" s="726"/>
      <c r="U66" s="142">
        <f>IF(OR(P66="",M66=Paramétrage!$C$10,M66=Paramétrage!$C$13,M66=Paramétrage!$C$17,M66=Paramétrage!$C$20,M66=Paramétrage!$C$24,M66=Paramétrage!$C$27,AND(M66&lt;&gt;Paramétrage!$C$9,Q66="Mut+ext")),0,ROUNDUP(O66/P66,0))</f>
        <v>0</v>
      </c>
      <c r="V66" s="143">
        <f>IF(OR(M66="",Q66="Mut+ext"),0,IF(VLOOKUP(M66,Paramétrage!$C$6:$E$29,2,0)=0,0,IF(P66="","saisir capacité",N66*U66*VLOOKUP(M66,Paramétrage!$C$6:$E$29,2,0))))</f>
        <v>0</v>
      </c>
      <c r="W66" s="75"/>
      <c r="X66" s="144">
        <f>IF(OR(M66="",Q66="Mut+ext"),0,IF(ISERROR(V66+W66)=1,V66,V66+W66))</f>
        <v>0</v>
      </c>
      <c r="Y66" s="145">
        <f>IF(OR(M66="",Q66="Mut+ext"),0,IF(ISERROR(W66+V66*VLOOKUP(M66,Paramétrage!$C$6:$E$29,3,0))=1,X66,W66+V66*VLOOKUP(M66,Paramétrage!$C$6:$E$29,3,0)))</f>
        <v>0</v>
      </c>
      <c r="Z66" s="727"/>
      <c r="AA66" s="727"/>
      <c r="AB66" s="727"/>
      <c r="AC66" s="84"/>
      <c r="AD66" s="72"/>
      <c r="AE66" s="81">
        <f>IF(G66="",0,IF(K66="",0,IF(SUMIF(G66:G66,G66,O66:O66)=0,0,IF(OR(L66="",K66="obligatoire"),AF66/SUMIF(G66:G66,G66,O66:O66),AF66/(SUMIF(G66:G66,G66,O66:O66)/L66)))))</f>
        <v>0</v>
      </c>
      <c r="AF66" s="82">
        <f>N66*O66</f>
        <v>0</v>
      </c>
    </row>
    <row r="67" spans="1:32" hidden="1" x14ac:dyDescent="0.25">
      <c r="A67" s="728"/>
      <c r="B67" s="724"/>
      <c r="C67" s="149"/>
      <c r="D67" s="150"/>
      <c r="E67" s="151"/>
      <c r="F67" s="150"/>
      <c r="G67" s="150"/>
      <c r="H67" s="152"/>
      <c r="I67" s="153"/>
      <c r="J67" s="174"/>
      <c r="K67" s="155"/>
      <c r="L67" s="156"/>
      <c r="M67" s="157"/>
      <c r="N67" s="158">
        <f>AE67</f>
        <v>0</v>
      </c>
      <c r="O67" s="159"/>
      <c r="P67" s="159"/>
      <c r="Q67" s="160"/>
      <c r="R67" s="161"/>
      <c r="S67" s="161"/>
      <c r="T67" s="162"/>
      <c r="U67" s="163"/>
      <c r="V67" s="164">
        <f>SUM(V66:V66)</f>
        <v>0</v>
      </c>
      <c r="W67" s="157">
        <f>SUM(W66:W66)</f>
        <v>0</v>
      </c>
      <c r="X67" s="165">
        <f>SUM(X66:X66)</f>
        <v>0</v>
      </c>
      <c r="Y67" s="166">
        <f>SUM(Y66:Y66)</f>
        <v>0</v>
      </c>
      <c r="Z67" s="167"/>
      <c r="AA67" s="168"/>
      <c r="AB67" s="169"/>
      <c r="AC67" s="170"/>
      <c r="AD67" s="171"/>
      <c r="AE67" s="172">
        <f>SUM(AE66:AE66)</f>
        <v>0</v>
      </c>
      <c r="AF67" s="173">
        <f>SUM(AF66:AF66)</f>
        <v>0</v>
      </c>
    </row>
    <row r="68" spans="1:32" ht="15.6" hidden="1" customHeight="1" x14ac:dyDescent="0.25">
      <c r="A68" s="728"/>
      <c r="B68" s="724" t="s">
        <v>160</v>
      </c>
      <c r="C68" s="725" t="s">
        <v>161</v>
      </c>
      <c r="D68" s="725"/>
      <c r="E68" s="119">
        <v>0</v>
      </c>
      <c r="F68" s="119" t="s">
        <v>64</v>
      </c>
      <c r="G68" s="119" t="s">
        <v>162</v>
      </c>
      <c r="H68" s="63"/>
      <c r="I68" s="64"/>
      <c r="J68" s="65"/>
      <c r="K68" s="88"/>
      <c r="L68" s="67"/>
      <c r="M68" s="65"/>
      <c r="N68" s="89"/>
      <c r="O68" s="90"/>
      <c r="P68" s="70"/>
      <c r="Q68" s="71"/>
      <c r="R68" s="726"/>
      <c r="S68" s="726"/>
      <c r="T68" s="726"/>
      <c r="U68" s="142">
        <f>IF(OR(P68="",M68=Paramétrage!$C$10,M68=Paramétrage!$C$13,M68=Paramétrage!$C$17,M68=Paramétrage!$C$20,M68=Paramétrage!$C$24,M68=Paramétrage!$C$27,AND(M68&lt;&gt;Paramétrage!$C$9,Q68="Mut+ext")),0,ROUNDUP(O68/P68,0))</f>
        <v>0</v>
      </c>
      <c r="V68" s="143">
        <f>IF(OR(M68="",Q68="Mut+ext"),0,IF(VLOOKUP(M68,Paramétrage!$C$6:$E$29,2,0)=0,0,IF(P68="","saisir capacité",N68*U68*VLOOKUP(M68,Paramétrage!$C$6:$E$29,2,0))))</f>
        <v>0</v>
      </c>
      <c r="W68" s="75"/>
      <c r="X68" s="144">
        <f>IF(OR(M68="",Q68="Mut+ext"),0,IF(ISERROR(V68+W68)=1,V68,V68+W68))</f>
        <v>0</v>
      </c>
      <c r="Y68" s="145">
        <f>IF(OR(M68="",Q68="Mut+ext"),0,IF(ISERROR(W68+V68*VLOOKUP(M68,Paramétrage!$C$6:$E$29,3,0))=1,X68,W68+V68*VLOOKUP(M68,Paramétrage!$C$6:$E$29,3,0)))</f>
        <v>0</v>
      </c>
      <c r="Z68" s="727"/>
      <c r="AA68" s="727"/>
      <c r="AB68" s="727"/>
      <c r="AC68" s="84"/>
      <c r="AD68" s="72"/>
      <c r="AE68" s="81">
        <f>IF(G68="",0,IF(K68="",0,IF(SUMIF(G68:G68,G68,O68:O68)=0,0,IF(OR(L68="",K68="obligatoire"),AF68/SUMIF(G68:G68,G68,O68:O68),AF68/(SUMIF(G68:G68,G68,O68:O68)/L68)))))</f>
        <v>0</v>
      </c>
      <c r="AF68" s="82">
        <f>N68*O68</f>
        <v>0</v>
      </c>
    </row>
    <row r="69" spans="1:32" hidden="1" x14ac:dyDescent="0.25">
      <c r="A69" s="728"/>
      <c r="B69" s="724"/>
      <c r="C69" s="149"/>
      <c r="D69" s="150"/>
      <c r="E69" s="151"/>
      <c r="F69" s="150"/>
      <c r="G69" s="150"/>
      <c r="H69" s="152"/>
      <c r="I69" s="153"/>
      <c r="J69" s="174"/>
      <c r="K69" s="155"/>
      <c r="L69" s="156"/>
      <c r="M69" s="157"/>
      <c r="N69" s="158">
        <f>AE69</f>
        <v>0</v>
      </c>
      <c r="O69" s="159"/>
      <c r="P69" s="159"/>
      <c r="Q69" s="160"/>
      <c r="R69" s="161"/>
      <c r="S69" s="161"/>
      <c r="T69" s="162"/>
      <c r="U69" s="163"/>
      <c r="V69" s="164">
        <f>SUM(V68:V68)</f>
        <v>0</v>
      </c>
      <c r="W69" s="157">
        <f>SUM(W68:W68)</f>
        <v>0</v>
      </c>
      <c r="X69" s="165">
        <f>SUM(X68:X68)</f>
        <v>0</v>
      </c>
      <c r="Y69" s="166">
        <f>SUM(Y68:Y68)</f>
        <v>0</v>
      </c>
      <c r="Z69" s="167"/>
      <c r="AA69" s="168"/>
      <c r="AB69" s="169"/>
      <c r="AC69" s="170"/>
      <c r="AD69" s="171"/>
      <c r="AE69" s="172">
        <f>SUM(AE68:AE68)</f>
        <v>0</v>
      </c>
      <c r="AF69" s="173">
        <f>SUM(AF68:AF68)</f>
        <v>0</v>
      </c>
    </row>
    <row r="70" spans="1:32" ht="15.6" hidden="1" customHeight="1" x14ac:dyDescent="0.25">
      <c r="A70" s="728"/>
      <c r="B70" s="724" t="s">
        <v>163</v>
      </c>
      <c r="C70" s="725" t="s">
        <v>164</v>
      </c>
      <c r="D70" s="725"/>
      <c r="E70" s="119">
        <v>0</v>
      </c>
      <c r="F70" s="119" t="s">
        <v>64</v>
      </c>
      <c r="G70" s="119" t="s">
        <v>165</v>
      </c>
      <c r="H70" s="63"/>
      <c r="I70" s="64"/>
      <c r="J70" s="65"/>
      <c r="K70" s="88"/>
      <c r="L70" s="67"/>
      <c r="M70" s="65"/>
      <c r="N70" s="89"/>
      <c r="O70" s="90"/>
      <c r="P70" s="70"/>
      <c r="Q70" s="71"/>
      <c r="R70" s="726"/>
      <c r="S70" s="726"/>
      <c r="T70" s="726"/>
      <c r="U70" s="142">
        <f>IF(OR(P70="",M70=Paramétrage!$C$10,M70=Paramétrage!$C$13,M70=Paramétrage!$C$17,M70=Paramétrage!$C$20,M70=Paramétrage!$C$24,M70=Paramétrage!$C$27,AND(M70&lt;&gt;Paramétrage!$C$9,Q70="Mut+ext")),0,ROUNDUP(O70/P70,0))</f>
        <v>0</v>
      </c>
      <c r="V70" s="143">
        <f>IF(OR(M70="",Q70="Mut+ext"),0,IF(VLOOKUP(M70,Paramétrage!$C$6:$E$29,2,0)=0,0,IF(P70="","saisir capacité",N70*U70*VLOOKUP(M70,Paramétrage!$C$6:$E$29,2,0))))</f>
        <v>0</v>
      </c>
      <c r="W70" s="75"/>
      <c r="X70" s="144">
        <f>IF(OR(M70="",Q70="Mut+ext"),0,IF(ISERROR(V70+W70)=1,V70,V70+W70))</f>
        <v>0</v>
      </c>
      <c r="Y70" s="145">
        <f>IF(OR(M70="",Q70="Mut+ext"),0,IF(ISERROR(W70+V70*VLOOKUP(M70,Paramétrage!$C$6:$E$29,3,0))=1,X70,W70+V70*VLOOKUP(M70,Paramétrage!$C$6:$E$29,3,0)))</f>
        <v>0</v>
      </c>
      <c r="Z70" s="727"/>
      <c r="AA70" s="727"/>
      <c r="AB70" s="727"/>
      <c r="AC70" s="84"/>
      <c r="AD70" s="72"/>
      <c r="AE70" s="81">
        <f>IF(G70="",0,IF(K70="",0,IF(SUMIF(G70:G70,G70,O70:O70)=0,0,IF(OR(L70="",K70="obligatoire"),AF70/SUMIF(G70:G70,G70,O70:O70),AF70/(SUMIF(G70:G70,G70,O70:O70)/L70)))))</f>
        <v>0</v>
      </c>
      <c r="AF70" s="82">
        <f>N70*O70</f>
        <v>0</v>
      </c>
    </row>
    <row r="71" spans="1:32" hidden="1" x14ac:dyDescent="0.25">
      <c r="A71" s="728"/>
      <c r="B71" s="724"/>
      <c r="C71" s="149"/>
      <c r="D71" s="150"/>
      <c r="E71" s="151"/>
      <c r="F71" s="150"/>
      <c r="G71" s="150"/>
      <c r="H71" s="152"/>
      <c r="I71" s="153"/>
      <c r="J71" s="174"/>
      <c r="K71" s="155"/>
      <c r="L71" s="156"/>
      <c r="M71" s="157"/>
      <c r="N71" s="158">
        <f>AE71</f>
        <v>0</v>
      </c>
      <c r="O71" s="159"/>
      <c r="P71" s="159"/>
      <c r="Q71" s="160"/>
      <c r="R71" s="161"/>
      <c r="S71" s="161"/>
      <c r="T71" s="162"/>
      <c r="U71" s="163"/>
      <c r="V71" s="164">
        <f>SUM(V70:V70)</f>
        <v>0</v>
      </c>
      <c r="W71" s="157">
        <f>SUM(W70:W70)</f>
        <v>0</v>
      </c>
      <c r="X71" s="165">
        <f>SUM(X70:X70)</f>
        <v>0</v>
      </c>
      <c r="Y71" s="166">
        <f>SUM(Y70:Y70)</f>
        <v>0</v>
      </c>
      <c r="Z71" s="167"/>
      <c r="AA71" s="168"/>
      <c r="AB71" s="169"/>
      <c r="AC71" s="170"/>
      <c r="AD71" s="171"/>
      <c r="AE71" s="172">
        <f>SUM(AE70:AE70)</f>
        <v>0</v>
      </c>
      <c r="AF71" s="173">
        <f>SUM(AF70:AF70)</f>
        <v>0</v>
      </c>
    </row>
    <row r="72" spans="1:32" ht="15.6" hidden="1" customHeight="1" x14ac:dyDescent="0.25">
      <c r="A72" s="728"/>
      <c r="B72" s="724" t="s">
        <v>166</v>
      </c>
      <c r="C72" s="725" t="s">
        <v>167</v>
      </c>
      <c r="D72" s="725"/>
      <c r="E72" s="118">
        <v>0</v>
      </c>
      <c r="F72" s="118" t="s">
        <v>64</v>
      </c>
      <c r="G72" s="119" t="s">
        <v>168</v>
      </c>
      <c r="H72" s="63"/>
      <c r="I72" s="64"/>
      <c r="J72" s="65"/>
      <c r="K72" s="88"/>
      <c r="L72" s="67"/>
      <c r="M72" s="65"/>
      <c r="N72" s="89"/>
      <c r="O72" s="90"/>
      <c r="P72" s="70"/>
      <c r="Q72" s="71"/>
      <c r="R72" s="726"/>
      <c r="S72" s="726"/>
      <c r="T72" s="726"/>
      <c r="U72" s="142">
        <f>IF(OR(P72="",M72=Paramétrage!$C$10,M72=Paramétrage!$C$13,M72=Paramétrage!$C$17,M72=Paramétrage!$C$20,M72=Paramétrage!$C$24,M72=Paramétrage!$C$27,AND(M72&lt;&gt;Paramétrage!$C$9,Q72="Mut+ext")),0,ROUNDUP(O72/P72,0))</f>
        <v>0</v>
      </c>
      <c r="V72" s="143">
        <f>IF(OR(M72="",Q72="Mut+ext"),0,IF(VLOOKUP(M72,Paramétrage!$C$6:$E$29,2,0)=0,0,IF(P72="","saisir capacité",N72*U72*VLOOKUP(M72,Paramétrage!$C$6:$E$29,2,0))))</f>
        <v>0</v>
      </c>
      <c r="W72" s="75"/>
      <c r="X72" s="144">
        <f>IF(OR(M72="",Q72="Mut+ext"),0,IF(ISERROR(V72+W72)=1,V72,V72+W72))</f>
        <v>0</v>
      </c>
      <c r="Y72" s="145">
        <f>IF(OR(M72="",Q72="Mut+ext"),0,IF(ISERROR(W72+V72*VLOOKUP(M72,Paramétrage!$C$6:$E$29,3,0))=1,X72,W72+V72*VLOOKUP(M72,Paramétrage!$C$6:$E$29,3,0)))</f>
        <v>0</v>
      </c>
      <c r="Z72" s="727"/>
      <c r="AA72" s="727"/>
      <c r="AB72" s="727"/>
      <c r="AC72" s="84"/>
      <c r="AD72" s="72"/>
      <c r="AE72" s="81">
        <f>IF(G72="",0,IF(K72="",0,IF(SUMIF(G72:G72,G72,O72:O72)=0,0,IF(OR(L72="",K72="obligatoire"),AF72/SUMIF(G72:G72,G72,O72:O72),AF72/(SUMIF(G72:G72,G72,O72:O72)/L72)))))</f>
        <v>0</v>
      </c>
      <c r="AF72" s="82">
        <f>N72*O72</f>
        <v>0</v>
      </c>
    </row>
    <row r="73" spans="1:32" hidden="1" x14ac:dyDescent="0.25">
      <c r="A73" s="728"/>
      <c r="B73" s="724"/>
      <c r="C73" s="149"/>
      <c r="D73" s="150"/>
      <c r="E73" s="151"/>
      <c r="F73" s="150"/>
      <c r="G73" s="150"/>
      <c r="H73" s="152"/>
      <c r="I73" s="153"/>
      <c r="J73" s="174"/>
      <c r="K73" s="155"/>
      <c r="L73" s="156"/>
      <c r="M73" s="157"/>
      <c r="N73" s="158">
        <f>AE73</f>
        <v>0</v>
      </c>
      <c r="O73" s="159"/>
      <c r="P73" s="159"/>
      <c r="Q73" s="160"/>
      <c r="R73" s="161"/>
      <c r="S73" s="161"/>
      <c r="T73" s="162"/>
      <c r="U73" s="163"/>
      <c r="V73" s="164">
        <f>SUM(V72:V72)</f>
        <v>0</v>
      </c>
      <c r="W73" s="157">
        <f>SUM(W72:W72)</f>
        <v>0</v>
      </c>
      <c r="X73" s="165">
        <f>SUM(X72:X72)</f>
        <v>0</v>
      </c>
      <c r="Y73" s="166">
        <f>SUM(Y72:Y72)</f>
        <v>0</v>
      </c>
      <c r="Z73" s="167"/>
      <c r="AA73" s="168"/>
      <c r="AB73" s="169"/>
      <c r="AC73" s="170"/>
      <c r="AD73" s="171"/>
      <c r="AE73" s="172">
        <f>SUM(AE72:AE72)</f>
        <v>0</v>
      </c>
      <c r="AF73" s="173">
        <f>SUM(AF72:AF72)</f>
        <v>0</v>
      </c>
    </row>
    <row r="74" spans="1:32" ht="16.2" thickBot="1" x14ac:dyDescent="0.3">
      <c r="A74" s="728"/>
      <c r="B74" s="176"/>
      <c r="C74" s="176"/>
      <c r="D74" s="177"/>
      <c r="E74" s="178">
        <f>E52+E56+E58+E60+E62+E66+E68</f>
        <v>30</v>
      </c>
      <c r="F74" s="179"/>
      <c r="G74" s="180"/>
      <c r="H74" s="181"/>
      <c r="I74" s="181"/>
      <c r="J74" s="182"/>
      <c r="K74" s="176"/>
      <c r="L74" s="176"/>
      <c r="M74" s="177"/>
      <c r="N74" s="183">
        <f>N55+N57+N59+N61+N63+N65+N67+N69+N71+N73</f>
        <v>650</v>
      </c>
      <c r="O74" s="182"/>
      <c r="P74" s="184"/>
      <c r="Q74" s="182"/>
      <c r="R74" s="182"/>
      <c r="S74" s="182"/>
      <c r="T74" s="185"/>
      <c r="U74" s="186"/>
      <c r="V74" s="178">
        <f>V55+V57+V59+V61+V63+V65+V67+V69+V71+V73</f>
        <v>0</v>
      </c>
      <c r="W74" s="178">
        <f>W55+W57+W59+W61+W63+W65+W67+W69+W71+W73</f>
        <v>60</v>
      </c>
      <c r="X74" s="178">
        <f>X55+X57+X59+X61+X63+X65+X67+X69+X71+X73</f>
        <v>60</v>
      </c>
      <c r="Y74" s="178">
        <f>Y55+Y57+Y59+Y61+Y63+Y65+Y67+Y69+Y71+Y73</f>
        <v>60</v>
      </c>
      <c r="Z74" s="187"/>
      <c r="AA74" s="181"/>
      <c r="AB74" s="188"/>
      <c r="AC74" s="181"/>
      <c r="AD74" s="189"/>
      <c r="AE74" s="190">
        <f>SUM(AE52:AE69)/2</f>
        <v>650</v>
      </c>
      <c r="AF74" s="191">
        <f>SUM(AF57:AF67)</f>
        <v>0</v>
      </c>
    </row>
    <row r="75" spans="1:32" ht="16.2" thickBot="1" x14ac:dyDescent="0.3">
      <c r="A75" s="192" t="s">
        <v>11</v>
      </c>
      <c r="B75" s="193"/>
      <c r="C75" s="193"/>
      <c r="D75" s="193"/>
      <c r="E75" s="193">
        <f>E74+E51</f>
        <v>60</v>
      </c>
      <c r="F75" s="193"/>
      <c r="G75" s="193"/>
      <c r="H75" s="194"/>
      <c r="I75" s="194"/>
      <c r="J75" s="195"/>
      <c r="K75" s="193"/>
      <c r="L75" s="193"/>
      <c r="M75" s="196"/>
      <c r="N75" s="197">
        <f>N74+N51</f>
        <v>1028</v>
      </c>
      <c r="O75" s="195"/>
      <c r="P75" s="198"/>
      <c r="Q75" s="195"/>
      <c r="R75" s="195"/>
      <c r="S75" s="195"/>
      <c r="T75" s="199"/>
      <c r="U75" s="196"/>
      <c r="V75" s="200">
        <f>V74+V51</f>
        <v>242</v>
      </c>
      <c r="W75" s="201">
        <f>W74+W51</f>
        <v>120</v>
      </c>
      <c r="X75" s="202">
        <f>X74+X51</f>
        <v>332</v>
      </c>
      <c r="Y75" s="203">
        <f>Y74+Y51</f>
        <v>347</v>
      </c>
      <c r="AC75" s="33"/>
      <c r="AE75" s="204">
        <f>AE74+AE51</f>
        <v>1029</v>
      </c>
      <c r="AF75" s="205">
        <f>SUM(AF52:AF69)</f>
        <v>39000</v>
      </c>
    </row>
    <row r="76" spans="1:32" ht="18" customHeight="1" x14ac:dyDescent="0.25">
      <c r="H76" s="206"/>
      <c r="O76" s="33"/>
    </row>
  </sheetData>
  <mergeCells count="172">
    <mergeCell ref="R14:T14"/>
    <mergeCell ref="R15:T15"/>
    <mergeCell ref="Z14:AB14"/>
    <mergeCell ref="Z15:AB15"/>
    <mergeCell ref="AE2:AF2"/>
    <mergeCell ref="AG2:AH2"/>
    <mergeCell ref="B3:C4"/>
    <mergeCell ref="I3:K3"/>
    <mergeCell ref="U3:V3"/>
    <mergeCell ref="AE3:AF3"/>
    <mergeCell ref="AG3:AH3"/>
    <mergeCell ref="I4:K4"/>
    <mergeCell ref="U4:V4"/>
    <mergeCell ref="B5:C6"/>
    <mergeCell ref="I5:K5"/>
    <mergeCell ref="U5:V5"/>
    <mergeCell ref="I6:K6"/>
    <mergeCell ref="U6:V6"/>
    <mergeCell ref="I7:K7"/>
    <mergeCell ref="U7:V7"/>
    <mergeCell ref="B10:F10"/>
    <mergeCell ref="G10:G11"/>
    <mergeCell ref="H10:H11"/>
    <mergeCell ref="I10:I11"/>
    <mergeCell ref="J10:J11"/>
    <mergeCell ref="K10:K11"/>
    <mergeCell ref="L10:L11"/>
    <mergeCell ref="M10:M11"/>
    <mergeCell ref="N10:N11"/>
    <mergeCell ref="O10:O11"/>
    <mergeCell ref="P10:P11"/>
    <mergeCell ref="Q10:Q11"/>
    <mergeCell ref="R10:T11"/>
    <mergeCell ref="U10:U11"/>
    <mergeCell ref="Z10:AB11"/>
    <mergeCell ref="AC10:AC11"/>
    <mergeCell ref="AD10:AD11"/>
    <mergeCell ref="AE10:AE11"/>
    <mergeCell ref="AF10:AF11"/>
    <mergeCell ref="C11:D11"/>
    <mergeCell ref="A12:A51"/>
    <mergeCell ref="B12:B16"/>
    <mergeCell ref="R12:T12"/>
    <mergeCell ref="Z12:AB12"/>
    <mergeCell ref="R13:T13"/>
    <mergeCell ref="Z13:AB13"/>
    <mergeCell ref="B17:B21"/>
    <mergeCell ref="C17:D20"/>
    <mergeCell ref="E17:E20"/>
    <mergeCell ref="F17:F20"/>
    <mergeCell ref="R17:T17"/>
    <mergeCell ref="Z17:AB17"/>
    <mergeCell ref="R18:T18"/>
    <mergeCell ref="Z18:AB18"/>
    <mergeCell ref="R19:T19"/>
    <mergeCell ref="Z19:AB19"/>
    <mergeCell ref="R20:T20"/>
    <mergeCell ref="Z20:AB20"/>
    <mergeCell ref="B22:B27"/>
    <mergeCell ref="C22:D26"/>
    <mergeCell ref="E22:E26"/>
    <mergeCell ref="F22:F26"/>
    <mergeCell ref="R22:T22"/>
    <mergeCell ref="Z22:AB22"/>
    <mergeCell ref="R23:T23"/>
    <mergeCell ref="Z23:AB23"/>
    <mergeCell ref="R24:T24"/>
    <mergeCell ref="Z24:AB24"/>
    <mergeCell ref="R25:T25"/>
    <mergeCell ref="Z25:AB25"/>
    <mergeCell ref="R26:T26"/>
    <mergeCell ref="Z26:AB26"/>
    <mergeCell ref="B28:B34"/>
    <mergeCell ref="C28:D33"/>
    <mergeCell ref="E28:E33"/>
    <mergeCell ref="F28:F33"/>
    <mergeCell ref="R28:T28"/>
    <mergeCell ref="Z28:AB28"/>
    <mergeCell ref="R29:T29"/>
    <mergeCell ref="Z29:AB29"/>
    <mergeCell ref="R30:T30"/>
    <mergeCell ref="Z30:AB30"/>
    <mergeCell ref="R31:T31"/>
    <mergeCell ref="Z31:AB31"/>
    <mergeCell ref="R32:T32"/>
    <mergeCell ref="Z32:AB32"/>
    <mergeCell ref="R33:T33"/>
    <mergeCell ref="Z33:AB33"/>
    <mergeCell ref="B35:B40"/>
    <mergeCell ref="C35:D39"/>
    <mergeCell ref="E35:E39"/>
    <mergeCell ref="F35:F39"/>
    <mergeCell ref="R35:T35"/>
    <mergeCell ref="Z35:AB35"/>
    <mergeCell ref="R36:T36"/>
    <mergeCell ref="Z36:AB36"/>
    <mergeCell ref="R37:T37"/>
    <mergeCell ref="Z37:AB37"/>
    <mergeCell ref="R38:T38"/>
    <mergeCell ref="Z38:AB38"/>
    <mergeCell ref="R39:T39"/>
    <mergeCell ref="Z39:AB39"/>
    <mergeCell ref="B41:B42"/>
    <mergeCell ref="C41:D41"/>
    <mergeCell ref="R41:T41"/>
    <mergeCell ref="Z41:AB41"/>
    <mergeCell ref="B43:B44"/>
    <mergeCell ref="C43:D43"/>
    <mergeCell ref="R43:T43"/>
    <mergeCell ref="Z43:AB43"/>
    <mergeCell ref="B45:B46"/>
    <mergeCell ref="C45:D45"/>
    <mergeCell ref="R45:T45"/>
    <mergeCell ref="Z45:AB45"/>
    <mergeCell ref="B47:B48"/>
    <mergeCell ref="C47:D47"/>
    <mergeCell ref="R47:T47"/>
    <mergeCell ref="Z47:AB47"/>
    <mergeCell ref="B49:B50"/>
    <mergeCell ref="C49:D49"/>
    <mergeCell ref="R49:T49"/>
    <mergeCell ref="Z49:AB49"/>
    <mergeCell ref="A52:A74"/>
    <mergeCell ref="B52:B55"/>
    <mergeCell ref="C52:D54"/>
    <mergeCell ref="E52:E54"/>
    <mergeCell ref="F52:F54"/>
    <mergeCell ref="R52:T52"/>
    <mergeCell ref="Z52:AB52"/>
    <mergeCell ref="R53:T53"/>
    <mergeCell ref="Z53:AB53"/>
    <mergeCell ref="R54:T54"/>
    <mergeCell ref="Z54:AB54"/>
    <mergeCell ref="B56:B57"/>
    <mergeCell ref="C56:D56"/>
    <mergeCell ref="R56:T56"/>
    <mergeCell ref="Z56:AB56"/>
    <mergeCell ref="B58:B59"/>
    <mergeCell ref="R58:T58"/>
    <mergeCell ref="Z58:AB58"/>
    <mergeCell ref="B60:B61"/>
    <mergeCell ref="C60:D60"/>
    <mergeCell ref="R60:T60"/>
    <mergeCell ref="Z60:AB60"/>
    <mergeCell ref="B62:B63"/>
    <mergeCell ref="C62:D62"/>
    <mergeCell ref="R62:T62"/>
    <mergeCell ref="Z62:AB62"/>
    <mergeCell ref="C12:D15"/>
    <mergeCell ref="E12:E15"/>
    <mergeCell ref="F12:F15"/>
    <mergeCell ref="B70:B71"/>
    <mergeCell ref="C70:D70"/>
    <mergeCell ref="R70:T70"/>
    <mergeCell ref="Z70:AB70"/>
    <mergeCell ref="B72:B73"/>
    <mergeCell ref="C72:D72"/>
    <mergeCell ref="R72:T72"/>
    <mergeCell ref="Z72:AB72"/>
    <mergeCell ref="B64:B65"/>
    <mergeCell ref="C64:D64"/>
    <mergeCell ref="R64:T64"/>
    <mergeCell ref="Z64:AB64"/>
    <mergeCell ref="B66:B67"/>
    <mergeCell ref="C66:D66"/>
    <mergeCell ref="R66:T66"/>
    <mergeCell ref="Z66:AB66"/>
    <mergeCell ref="B68:B69"/>
    <mergeCell ref="C68:D68"/>
    <mergeCell ref="R68:T68"/>
    <mergeCell ref="Z68:AB68"/>
    <mergeCell ref="C58:D58"/>
  </mergeCells>
  <conditionalFormatting sqref="AC74:AD74">
    <cfRule type="expression" dxfId="513" priority="6">
      <formula>$M74=#REF!</formula>
    </cfRule>
    <cfRule type="expression" dxfId="512" priority="7">
      <formula>$M74=#REF!</formula>
    </cfRule>
    <cfRule type="expression" dxfId="511" priority="8">
      <formula>$M74=#REF!</formula>
    </cfRule>
    <cfRule type="expression" dxfId="510" priority="9">
      <formula>$M74=#REF!</formula>
    </cfRule>
  </conditionalFormatting>
  <conditionalFormatting sqref="Z51">
    <cfRule type="expression" dxfId="509" priority="10">
      <formula>$M51=#REF!</formula>
    </cfRule>
    <cfRule type="expression" dxfId="508" priority="11">
      <formula>$M51=#REF!</formula>
    </cfRule>
    <cfRule type="expression" dxfId="507" priority="12">
      <formula>$M51=#REF!</formula>
    </cfRule>
    <cfRule type="expression" dxfId="506" priority="13">
      <formula>$M51=#REF!</formula>
    </cfRule>
  </conditionalFormatting>
  <conditionalFormatting sqref="Z12">
    <cfRule type="expression" dxfId="505" priority="14">
      <formula>$M12=#REF!</formula>
    </cfRule>
    <cfRule type="expression" dxfId="504" priority="15">
      <formula>$M12=#REF!</formula>
    </cfRule>
    <cfRule type="expression" dxfId="503" priority="16">
      <formula>$M12=#REF!</formula>
    </cfRule>
    <cfRule type="expression" dxfId="502" priority="17">
      <formula>$M12=#REF!</formula>
    </cfRule>
  </conditionalFormatting>
  <conditionalFormatting sqref="Z16">
    <cfRule type="expression" dxfId="501" priority="18">
      <formula>$M16=#REF!</formula>
    </cfRule>
    <cfRule type="expression" dxfId="500" priority="19">
      <formula>$M16=#REF!</formula>
    </cfRule>
    <cfRule type="expression" dxfId="499" priority="20">
      <formula>$M16=#REF!</formula>
    </cfRule>
    <cfRule type="expression" dxfId="498" priority="21">
      <formula>$M16=#REF!</formula>
    </cfRule>
  </conditionalFormatting>
  <conditionalFormatting sqref="U74">
    <cfRule type="expression" dxfId="497" priority="22">
      <formula>$M74=#REF!</formula>
    </cfRule>
    <cfRule type="expression" dxfId="496" priority="23">
      <formula>$M74=#REF!</formula>
    </cfRule>
    <cfRule type="expression" dxfId="495" priority="24">
      <formula>$M74=#REF!</formula>
    </cfRule>
    <cfRule type="expression" dxfId="494" priority="25">
      <formula>$M74=#REF!</formula>
    </cfRule>
  </conditionalFormatting>
  <conditionalFormatting sqref="AC12">
    <cfRule type="expression" dxfId="493" priority="26">
      <formula>$M12=#REF!</formula>
    </cfRule>
    <cfRule type="expression" dxfId="492" priority="27">
      <formula>$M12=#REF!</formula>
    </cfRule>
    <cfRule type="expression" dxfId="491" priority="28">
      <formula>$M12=#REF!</formula>
    </cfRule>
    <cfRule type="expression" dxfId="490" priority="29">
      <formula>$M12=#REF!</formula>
    </cfRule>
  </conditionalFormatting>
  <conditionalFormatting sqref="AC57">
    <cfRule type="expression" dxfId="489" priority="34">
      <formula>$M57=#REF!</formula>
    </cfRule>
    <cfRule type="expression" dxfId="488" priority="35">
      <formula>$M57=#REF!</formula>
    </cfRule>
    <cfRule type="expression" dxfId="487" priority="36">
      <formula>$M57=#REF!</formula>
    </cfRule>
    <cfRule type="expression" dxfId="486" priority="37">
      <formula>$M57=#REF!</formula>
    </cfRule>
  </conditionalFormatting>
  <conditionalFormatting sqref="AC55">
    <cfRule type="expression" dxfId="485" priority="38">
      <formula>$M55=#REF!</formula>
    </cfRule>
    <cfRule type="expression" dxfId="484" priority="39">
      <formula>$M55=#REF!</formula>
    </cfRule>
    <cfRule type="expression" dxfId="483" priority="40">
      <formula>$M55=#REF!</formula>
    </cfRule>
    <cfRule type="expression" dxfId="482" priority="41">
      <formula>$M55=#REF!</formula>
    </cfRule>
  </conditionalFormatting>
  <conditionalFormatting sqref="AC16">
    <cfRule type="expression" dxfId="481" priority="42">
      <formula>$M16=#REF!</formula>
    </cfRule>
    <cfRule type="expression" dxfId="480" priority="43">
      <formula>$M16=#REF!</formula>
    </cfRule>
    <cfRule type="expression" dxfId="479" priority="44">
      <formula>$M16=#REF!</formula>
    </cfRule>
    <cfRule type="expression" dxfId="478" priority="45">
      <formula>$M16=#REF!</formula>
    </cfRule>
  </conditionalFormatting>
  <conditionalFormatting sqref="AB51">
    <cfRule type="expression" dxfId="477" priority="46">
      <formula>$M51=#REF!</formula>
    </cfRule>
    <cfRule type="expression" dxfId="476" priority="47">
      <formula>$M51=#REF!</formula>
    </cfRule>
    <cfRule type="expression" dxfId="475" priority="48">
      <formula>$M51=#REF!</formula>
    </cfRule>
    <cfRule type="expression" dxfId="474" priority="49">
      <formula>$M51=#REF!</formula>
    </cfRule>
  </conditionalFormatting>
  <conditionalFormatting sqref="AC51">
    <cfRule type="expression" dxfId="473" priority="50">
      <formula>$M51=#REF!</formula>
    </cfRule>
    <cfRule type="expression" dxfId="472" priority="51">
      <formula>$M51=#REF!</formula>
    </cfRule>
    <cfRule type="expression" dxfId="471" priority="52">
      <formula>$M51=#REF!</formula>
    </cfRule>
    <cfRule type="expression" dxfId="470" priority="53">
      <formula>$M51=#REF!</formula>
    </cfRule>
  </conditionalFormatting>
  <conditionalFormatting sqref="Z55">
    <cfRule type="expression" dxfId="469" priority="59">
      <formula>$M55=#REF!</formula>
    </cfRule>
    <cfRule type="expression" dxfId="468" priority="60">
      <formula>$M55=#REF!</formula>
    </cfRule>
    <cfRule type="expression" dxfId="467" priority="61">
      <formula>$M55=#REF!</formula>
    </cfRule>
    <cfRule type="expression" dxfId="466" priority="62">
      <formula>$M55=#REF!</formula>
    </cfRule>
  </conditionalFormatting>
  <conditionalFormatting sqref="Z57">
    <cfRule type="expression" dxfId="465" priority="63">
      <formula>$M57=#REF!</formula>
    </cfRule>
    <cfRule type="expression" dxfId="464" priority="64">
      <formula>$M57=#REF!</formula>
    </cfRule>
    <cfRule type="expression" dxfId="463" priority="65">
      <formula>$M57=#REF!</formula>
    </cfRule>
    <cfRule type="expression" dxfId="462" priority="66">
      <formula>$M57=#REF!</formula>
    </cfRule>
  </conditionalFormatting>
  <conditionalFormatting sqref="AA51">
    <cfRule type="expression" dxfId="461" priority="67">
      <formula>$M51=#REF!</formula>
    </cfRule>
    <cfRule type="expression" dxfId="460" priority="68">
      <formula>$M51=#REF!</formula>
    </cfRule>
    <cfRule type="expression" dxfId="459" priority="69">
      <formula>$M51=#REF!</formula>
    </cfRule>
    <cfRule type="expression" dxfId="458" priority="70">
      <formula>$M51=#REF!</formula>
    </cfRule>
  </conditionalFormatting>
  <conditionalFormatting sqref="Z74">
    <cfRule type="expression" dxfId="457" priority="71">
      <formula>$M74=#REF!</formula>
    </cfRule>
    <cfRule type="expression" dxfId="456" priority="72">
      <formula>$M74=#REF!</formula>
    </cfRule>
    <cfRule type="expression" dxfId="455" priority="73">
      <formula>$M74=#REF!</formula>
    </cfRule>
    <cfRule type="expression" dxfId="454" priority="74">
      <formula>$M74=#REF!</formula>
    </cfRule>
  </conditionalFormatting>
  <conditionalFormatting sqref="AB74">
    <cfRule type="expression" dxfId="453" priority="75">
      <formula>$M74=#REF!</formula>
    </cfRule>
    <cfRule type="expression" dxfId="452" priority="76">
      <formula>$M74=#REF!</formula>
    </cfRule>
    <cfRule type="expression" dxfId="451" priority="77">
      <formula>$M74=#REF!</formula>
    </cfRule>
    <cfRule type="expression" dxfId="450" priority="78">
      <formula>$M74=#REF!</formula>
    </cfRule>
  </conditionalFormatting>
  <conditionalFormatting sqref="AA74">
    <cfRule type="expression" dxfId="449" priority="79">
      <formula>$M74=#REF!</formula>
    </cfRule>
    <cfRule type="expression" dxfId="448" priority="80">
      <formula>$M74=#REF!</formula>
    </cfRule>
    <cfRule type="expression" dxfId="447" priority="81">
      <formula>$M74=#REF!</formula>
    </cfRule>
    <cfRule type="expression" dxfId="446" priority="82">
      <formula>$M74=#REF!</formula>
    </cfRule>
  </conditionalFormatting>
  <conditionalFormatting sqref="AD52:AD54">
    <cfRule type="expression" dxfId="445" priority="83">
      <formula>$M52=#REF!</formula>
    </cfRule>
    <cfRule type="expression" dxfId="444" priority="84">
      <formula>$M52=#REF!</formula>
    </cfRule>
    <cfRule type="expression" dxfId="443" priority="85">
      <formula>$M52=#REF!</formula>
    </cfRule>
    <cfRule type="expression" dxfId="442" priority="86">
      <formula>$M52=#REF!</formula>
    </cfRule>
  </conditionalFormatting>
  <conditionalFormatting sqref="AC52:AC54">
    <cfRule type="expression" dxfId="441" priority="87">
      <formula>$M52=#REF!</formula>
    </cfRule>
    <cfRule type="expression" dxfId="440" priority="88">
      <formula>$M52=#REF!</formula>
    </cfRule>
    <cfRule type="expression" dxfId="439" priority="89">
      <formula>$M52=#REF!</formula>
    </cfRule>
    <cfRule type="expression" dxfId="438" priority="90">
      <formula>$M52=#REF!</formula>
    </cfRule>
  </conditionalFormatting>
  <conditionalFormatting sqref="Z52:Z54">
    <cfRule type="expression" dxfId="437" priority="91">
      <formula>$M52=#REF!</formula>
    </cfRule>
    <cfRule type="expression" dxfId="436" priority="92">
      <formula>$M52=#REF!</formula>
    </cfRule>
    <cfRule type="expression" dxfId="435" priority="93">
      <formula>$M52=#REF!</formula>
    </cfRule>
    <cfRule type="expression" dxfId="434" priority="94">
      <formula>$M52=#REF!</formula>
    </cfRule>
  </conditionalFormatting>
  <conditionalFormatting sqref="AD21">
    <cfRule type="expression" dxfId="433" priority="95">
      <formula>$M21=#REF!</formula>
    </cfRule>
    <cfRule type="expression" dxfId="432" priority="96">
      <formula>$M21=#REF!</formula>
    </cfRule>
    <cfRule type="expression" dxfId="431" priority="97">
      <formula>$M21=#REF!</formula>
    </cfRule>
    <cfRule type="expression" dxfId="430" priority="98">
      <formula>$M21=#REF!</formula>
    </cfRule>
  </conditionalFormatting>
  <conditionalFormatting sqref="AD17:AD19">
    <cfRule type="expression" dxfId="429" priority="99">
      <formula>$M17=#REF!</formula>
    </cfRule>
    <cfRule type="expression" dxfId="428" priority="100">
      <formula>$M17=#REF!</formula>
    </cfRule>
    <cfRule type="expression" dxfId="427" priority="101">
      <formula>$M17=#REF!</formula>
    </cfRule>
    <cfRule type="expression" dxfId="426" priority="102">
      <formula>$M17=#REF!</formula>
    </cfRule>
  </conditionalFormatting>
  <conditionalFormatting sqref="Z17">
    <cfRule type="expression" dxfId="425" priority="103">
      <formula>$M17=#REF!</formula>
    </cfRule>
    <cfRule type="expression" dxfId="424" priority="104">
      <formula>$M17=#REF!</formula>
    </cfRule>
    <cfRule type="expression" dxfId="423" priority="105">
      <formula>$M17=#REF!</formula>
    </cfRule>
    <cfRule type="expression" dxfId="422" priority="106">
      <formula>$M17=#REF!</formula>
    </cfRule>
  </conditionalFormatting>
  <conditionalFormatting sqref="Z21">
    <cfRule type="expression" dxfId="421" priority="107">
      <formula>$M21=#REF!</formula>
    </cfRule>
    <cfRule type="expression" dxfId="420" priority="108">
      <formula>$M21=#REF!</formula>
    </cfRule>
    <cfRule type="expression" dxfId="419" priority="109">
      <formula>$M21=#REF!</formula>
    </cfRule>
    <cfRule type="expression" dxfId="418" priority="110">
      <formula>$M21=#REF!</formula>
    </cfRule>
  </conditionalFormatting>
  <conditionalFormatting sqref="AC17">
    <cfRule type="expression" dxfId="417" priority="111">
      <formula>$M17=#REF!</formula>
    </cfRule>
    <cfRule type="expression" dxfId="416" priority="112">
      <formula>$M17=#REF!</formula>
    </cfRule>
    <cfRule type="expression" dxfId="415" priority="113">
      <formula>$M17=#REF!</formula>
    </cfRule>
    <cfRule type="expression" dxfId="414" priority="114">
      <formula>$M17=#REF!</formula>
    </cfRule>
  </conditionalFormatting>
  <conditionalFormatting sqref="AC18">
    <cfRule type="expression" dxfId="413" priority="115">
      <formula>$M18=#REF!</formula>
    </cfRule>
    <cfRule type="expression" dxfId="412" priority="116">
      <formula>$M18=#REF!</formula>
    </cfRule>
    <cfRule type="expression" dxfId="411" priority="117">
      <formula>$M18=#REF!</formula>
    </cfRule>
    <cfRule type="expression" dxfId="410" priority="118">
      <formula>$M18=#REF!</formula>
    </cfRule>
  </conditionalFormatting>
  <conditionalFormatting sqref="AC19">
    <cfRule type="expression" dxfId="409" priority="119">
      <formula>$M19=#REF!</formula>
    </cfRule>
    <cfRule type="expression" dxfId="408" priority="120">
      <formula>$M19=#REF!</formula>
    </cfRule>
    <cfRule type="expression" dxfId="407" priority="121">
      <formula>$M19=#REF!</formula>
    </cfRule>
    <cfRule type="expression" dxfId="406" priority="122">
      <formula>$M19=#REF!</formula>
    </cfRule>
  </conditionalFormatting>
  <conditionalFormatting sqref="AC21">
    <cfRule type="expression" dxfId="405" priority="123">
      <formula>$M21=#REF!</formula>
    </cfRule>
    <cfRule type="expression" dxfId="404" priority="124">
      <formula>$M21=#REF!</formula>
    </cfRule>
    <cfRule type="expression" dxfId="403" priority="125">
      <formula>$M21=#REF!</formula>
    </cfRule>
    <cfRule type="expression" dxfId="402" priority="126">
      <formula>$M21=#REF!</formula>
    </cfRule>
  </conditionalFormatting>
  <conditionalFormatting sqref="Z18:Z19">
    <cfRule type="expression" dxfId="401" priority="127">
      <formula>$M18=#REF!</formula>
    </cfRule>
    <cfRule type="expression" dxfId="400" priority="128">
      <formula>$M18=#REF!</formula>
    </cfRule>
    <cfRule type="expression" dxfId="399" priority="129">
      <formula>$M18=#REF!</formula>
    </cfRule>
    <cfRule type="expression" dxfId="398" priority="130">
      <formula>$M18=#REF!</formula>
    </cfRule>
  </conditionalFormatting>
  <conditionalFormatting sqref="AD59">
    <cfRule type="expression" dxfId="397" priority="131">
      <formula>$M59=#REF!</formula>
    </cfRule>
    <cfRule type="expression" dxfId="396" priority="132">
      <formula>$M59=#REF!</formula>
    </cfRule>
    <cfRule type="expression" dxfId="395" priority="133">
      <formula>$M59=#REF!</formula>
    </cfRule>
    <cfRule type="expression" dxfId="394" priority="134">
      <formula>$M59=#REF!</formula>
    </cfRule>
  </conditionalFormatting>
  <conditionalFormatting sqref="AC59">
    <cfRule type="expression" dxfId="393" priority="135">
      <formula>$M59=#REF!</formula>
    </cfRule>
    <cfRule type="expression" dxfId="392" priority="136">
      <formula>$M59=#REF!</formula>
    </cfRule>
    <cfRule type="expression" dxfId="391" priority="137">
      <formula>$M59=#REF!</formula>
    </cfRule>
    <cfRule type="expression" dxfId="390" priority="138">
      <formula>$M59=#REF!</formula>
    </cfRule>
  </conditionalFormatting>
  <conditionalFormatting sqref="Z59">
    <cfRule type="expression" dxfId="389" priority="139">
      <formula>$M59=#REF!</formula>
    </cfRule>
    <cfRule type="expression" dxfId="388" priority="140">
      <formula>$M59=#REF!</formula>
    </cfRule>
    <cfRule type="expression" dxfId="387" priority="141">
      <formula>$M59=#REF!</formula>
    </cfRule>
    <cfRule type="expression" dxfId="386" priority="142">
      <formula>$M59=#REF!</formula>
    </cfRule>
  </conditionalFormatting>
  <conditionalFormatting sqref="AD63">
    <cfRule type="expression" dxfId="385" priority="143">
      <formula>$M63=#REF!</formula>
    </cfRule>
    <cfRule type="expression" dxfId="384" priority="144">
      <formula>$M63=#REF!</formula>
    </cfRule>
    <cfRule type="expression" dxfId="383" priority="145">
      <formula>$M63=#REF!</formula>
    </cfRule>
    <cfRule type="expression" dxfId="382" priority="146">
      <formula>$M63=#REF!</formula>
    </cfRule>
  </conditionalFormatting>
  <conditionalFormatting sqref="AC63">
    <cfRule type="expression" dxfId="381" priority="147">
      <formula>$M63=#REF!</formula>
    </cfRule>
    <cfRule type="expression" dxfId="380" priority="148">
      <formula>$M63=#REF!</formula>
    </cfRule>
    <cfRule type="expression" dxfId="379" priority="149">
      <formula>$M63=#REF!</formula>
    </cfRule>
    <cfRule type="expression" dxfId="378" priority="150">
      <formula>$M63=#REF!</formula>
    </cfRule>
  </conditionalFormatting>
  <conditionalFormatting sqref="Z63">
    <cfRule type="expression" dxfId="377" priority="151">
      <formula>$M63=#REF!</formula>
    </cfRule>
    <cfRule type="expression" dxfId="376" priority="152">
      <formula>$M63=#REF!</formula>
    </cfRule>
    <cfRule type="expression" dxfId="375" priority="153">
      <formula>$M63=#REF!</formula>
    </cfRule>
    <cfRule type="expression" dxfId="374" priority="154">
      <formula>$M63=#REF!</formula>
    </cfRule>
  </conditionalFormatting>
  <conditionalFormatting sqref="AD62">
    <cfRule type="expression" dxfId="373" priority="155">
      <formula>$M62=#REF!</formula>
    </cfRule>
    <cfRule type="expression" dxfId="372" priority="156">
      <formula>$M62=#REF!</formula>
    </cfRule>
    <cfRule type="expression" dxfId="371" priority="157">
      <formula>$M62=#REF!</formula>
    </cfRule>
    <cfRule type="expression" dxfId="370" priority="158">
      <formula>$M62=#REF!</formula>
    </cfRule>
  </conditionalFormatting>
  <conditionalFormatting sqref="AC62">
    <cfRule type="expression" dxfId="369" priority="159">
      <formula>$M62=#REF!</formula>
    </cfRule>
    <cfRule type="expression" dxfId="368" priority="160">
      <formula>$M62=#REF!</formula>
    </cfRule>
    <cfRule type="expression" dxfId="367" priority="161">
      <formula>$M62=#REF!</formula>
    </cfRule>
    <cfRule type="expression" dxfId="366" priority="162">
      <formula>$M62=#REF!</formula>
    </cfRule>
  </conditionalFormatting>
  <conditionalFormatting sqref="Z62">
    <cfRule type="expression" dxfId="365" priority="163">
      <formula>$M62=#REF!</formula>
    </cfRule>
    <cfRule type="expression" dxfId="364" priority="164">
      <formula>$M62=#REF!</formula>
    </cfRule>
    <cfRule type="expression" dxfId="363" priority="165">
      <formula>$M62=#REF!</formula>
    </cfRule>
    <cfRule type="expression" dxfId="362" priority="166">
      <formula>$M62=#REF!</formula>
    </cfRule>
  </conditionalFormatting>
  <conditionalFormatting sqref="AD65">
    <cfRule type="expression" dxfId="361" priority="167">
      <formula>$M65=#REF!</formula>
    </cfRule>
    <cfRule type="expression" dxfId="360" priority="168">
      <formula>$M65=#REF!</formula>
    </cfRule>
    <cfRule type="expression" dxfId="359" priority="169">
      <formula>$M65=#REF!</formula>
    </cfRule>
    <cfRule type="expression" dxfId="358" priority="170">
      <formula>$M65=#REF!</formula>
    </cfRule>
  </conditionalFormatting>
  <conditionalFormatting sqref="AC65">
    <cfRule type="expression" dxfId="357" priority="171">
      <formula>$M65=#REF!</formula>
    </cfRule>
    <cfRule type="expression" dxfId="356" priority="172">
      <formula>$M65=#REF!</formula>
    </cfRule>
    <cfRule type="expression" dxfId="355" priority="173">
      <formula>$M65=#REF!</formula>
    </cfRule>
    <cfRule type="expression" dxfId="354" priority="174">
      <formula>$M65=#REF!</formula>
    </cfRule>
  </conditionalFormatting>
  <conditionalFormatting sqref="Z65">
    <cfRule type="expression" dxfId="353" priority="175">
      <formula>$M65=#REF!</formula>
    </cfRule>
    <cfRule type="expression" dxfId="352" priority="176">
      <formula>$M65=#REF!</formula>
    </cfRule>
    <cfRule type="expression" dxfId="351" priority="177">
      <formula>$M65=#REF!</formula>
    </cfRule>
    <cfRule type="expression" dxfId="350" priority="178">
      <formula>$M65=#REF!</formula>
    </cfRule>
  </conditionalFormatting>
  <conditionalFormatting sqref="AD61">
    <cfRule type="expression" dxfId="349" priority="179">
      <formula>$M61=#REF!</formula>
    </cfRule>
    <cfRule type="expression" dxfId="348" priority="180">
      <formula>$M61=#REF!</formula>
    </cfRule>
    <cfRule type="expression" dxfId="347" priority="181">
      <formula>$M61=#REF!</formula>
    </cfRule>
    <cfRule type="expression" dxfId="346" priority="182">
      <formula>$M61=#REF!</formula>
    </cfRule>
  </conditionalFormatting>
  <conditionalFormatting sqref="AC61">
    <cfRule type="expression" dxfId="345" priority="183">
      <formula>$M61=#REF!</formula>
    </cfRule>
    <cfRule type="expression" dxfId="344" priority="184">
      <formula>$M61=#REF!</formula>
    </cfRule>
    <cfRule type="expression" dxfId="343" priority="185">
      <formula>$M61=#REF!</formula>
    </cfRule>
    <cfRule type="expression" dxfId="342" priority="186">
      <formula>$M61=#REF!</formula>
    </cfRule>
  </conditionalFormatting>
  <conditionalFormatting sqref="Z61">
    <cfRule type="expression" dxfId="341" priority="187">
      <formula>$M61=#REF!</formula>
    </cfRule>
    <cfRule type="expression" dxfId="340" priority="188">
      <formula>$M61=#REF!</formula>
    </cfRule>
    <cfRule type="expression" dxfId="339" priority="189">
      <formula>$M61=#REF!</formula>
    </cfRule>
    <cfRule type="expression" dxfId="338" priority="190">
      <formula>$M61=#REF!</formula>
    </cfRule>
  </conditionalFormatting>
  <conditionalFormatting sqref="AD60">
    <cfRule type="expression" dxfId="337" priority="191">
      <formula>$M60=#REF!</formula>
    </cfRule>
    <cfRule type="expression" dxfId="336" priority="192">
      <formula>$M60=#REF!</formula>
    </cfRule>
    <cfRule type="expression" dxfId="335" priority="193">
      <formula>$M60=#REF!</formula>
    </cfRule>
    <cfRule type="expression" dxfId="334" priority="194">
      <formula>$M60=#REF!</formula>
    </cfRule>
  </conditionalFormatting>
  <conditionalFormatting sqref="AC60">
    <cfRule type="expression" dxfId="333" priority="195">
      <formula>$M60=#REF!</formula>
    </cfRule>
    <cfRule type="expression" dxfId="332" priority="196">
      <formula>$M60=#REF!</formula>
    </cfRule>
    <cfRule type="expression" dxfId="331" priority="197">
      <formula>$M60=#REF!</formula>
    </cfRule>
    <cfRule type="expression" dxfId="330" priority="198">
      <formula>$M60=#REF!</formula>
    </cfRule>
  </conditionalFormatting>
  <conditionalFormatting sqref="Z60">
    <cfRule type="expression" dxfId="329" priority="199">
      <formula>$M60=#REF!</formula>
    </cfRule>
    <cfRule type="expression" dxfId="328" priority="200">
      <formula>$M60=#REF!</formula>
    </cfRule>
    <cfRule type="expression" dxfId="327" priority="201">
      <formula>$M60=#REF!</formula>
    </cfRule>
    <cfRule type="expression" dxfId="326" priority="202">
      <formula>$M60=#REF!</formula>
    </cfRule>
  </conditionalFormatting>
  <conditionalFormatting sqref="AD67">
    <cfRule type="expression" dxfId="325" priority="203">
      <formula>$M67=#REF!</formula>
    </cfRule>
    <cfRule type="expression" dxfId="324" priority="204">
      <formula>$M67=#REF!</formula>
    </cfRule>
    <cfRule type="expression" dxfId="323" priority="205">
      <formula>$M67=#REF!</formula>
    </cfRule>
    <cfRule type="expression" dxfId="322" priority="206">
      <formula>$M67=#REF!</formula>
    </cfRule>
  </conditionalFormatting>
  <conditionalFormatting sqref="AC67">
    <cfRule type="expression" dxfId="321" priority="207">
      <formula>$M67=#REF!</formula>
    </cfRule>
    <cfRule type="expression" dxfId="320" priority="208">
      <formula>$M67=#REF!</formula>
    </cfRule>
    <cfRule type="expression" dxfId="319" priority="209">
      <formula>$M67=#REF!</formula>
    </cfRule>
    <cfRule type="expression" dxfId="318" priority="210">
      <formula>$M67=#REF!</formula>
    </cfRule>
  </conditionalFormatting>
  <conditionalFormatting sqref="Z67">
    <cfRule type="expression" dxfId="317" priority="211">
      <formula>$M67=#REF!</formula>
    </cfRule>
    <cfRule type="expression" dxfId="316" priority="212">
      <formula>$M67=#REF!</formula>
    </cfRule>
    <cfRule type="expression" dxfId="315" priority="213">
      <formula>$M67=#REF!</formula>
    </cfRule>
    <cfRule type="expression" dxfId="314" priority="214">
      <formula>$M67=#REF!</formula>
    </cfRule>
  </conditionalFormatting>
  <conditionalFormatting sqref="AD66">
    <cfRule type="expression" dxfId="313" priority="215">
      <formula>$M66=#REF!</formula>
    </cfRule>
    <cfRule type="expression" dxfId="312" priority="216">
      <formula>$M66=#REF!</formula>
    </cfRule>
    <cfRule type="expression" dxfId="311" priority="217">
      <formula>$M66=#REF!</formula>
    </cfRule>
    <cfRule type="expression" dxfId="310" priority="218">
      <formula>$M66=#REF!</formula>
    </cfRule>
  </conditionalFormatting>
  <conditionalFormatting sqref="AC66">
    <cfRule type="expression" dxfId="309" priority="219">
      <formula>$M66=#REF!</formula>
    </cfRule>
    <cfRule type="expression" dxfId="308" priority="220">
      <formula>$M66=#REF!</formula>
    </cfRule>
    <cfRule type="expression" dxfId="307" priority="221">
      <formula>$M66=#REF!</formula>
    </cfRule>
    <cfRule type="expression" dxfId="306" priority="222">
      <formula>$M66=#REF!</formula>
    </cfRule>
  </conditionalFormatting>
  <conditionalFormatting sqref="Z66">
    <cfRule type="expression" dxfId="305" priority="223">
      <formula>$M66=#REF!</formula>
    </cfRule>
    <cfRule type="expression" dxfId="304" priority="224">
      <formula>$M66=#REF!</formula>
    </cfRule>
    <cfRule type="expression" dxfId="303" priority="225">
      <formula>$M66=#REF!</formula>
    </cfRule>
    <cfRule type="expression" dxfId="302" priority="226">
      <formula>$M66=#REF!</formula>
    </cfRule>
  </conditionalFormatting>
  <conditionalFormatting sqref="AD69">
    <cfRule type="expression" dxfId="301" priority="227">
      <formula>$M69=#REF!</formula>
    </cfRule>
    <cfRule type="expression" dxfId="300" priority="228">
      <formula>$M69=#REF!</formula>
    </cfRule>
    <cfRule type="expression" dxfId="299" priority="229">
      <formula>$M69=#REF!</formula>
    </cfRule>
    <cfRule type="expression" dxfId="298" priority="230">
      <formula>$M69=#REF!</formula>
    </cfRule>
  </conditionalFormatting>
  <conditionalFormatting sqref="AC69">
    <cfRule type="expression" dxfId="297" priority="231">
      <formula>$M69=#REF!</formula>
    </cfRule>
    <cfRule type="expression" dxfId="296" priority="232">
      <formula>$M69=#REF!</formula>
    </cfRule>
    <cfRule type="expression" dxfId="295" priority="233">
      <formula>$M69=#REF!</formula>
    </cfRule>
    <cfRule type="expression" dxfId="294" priority="234">
      <formula>$M69=#REF!</formula>
    </cfRule>
  </conditionalFormatting>
  <conditionalFormatting sqref="Z69">
    <cfRule type="expression" dxfId="293" priority="235">
      <formula>$M69=#REF!</formula>
    </cfRule>
    <cfRule type="expression" dxfId="292" priority="236">
      <formula>$M69=#REF!</formula>
    </cfRule>
    <cfRule type="expression" dxfId="291" priority="237">
      <formula>$M69=#REF!</formula>
    </cfRule>
    <cfRule type="expression" dxfId="290" priority="238">
      <formula>$M69=#REF!</formula>
    </cfRule>
  </conditionalFormatting>
  <conditionalFormatting sqref="AD68">
    <cfRule type="expression" dxfId="289" priority="239">
      <formula>$M68=#REF!</formula>
    </cfRule>
    <cfRule type="expression" dxfId="288" priority="240">
      <formula>$M68=#REF!</formula>
    </cfRule>
    <cfRule type="expression" dxfId="287" priority="241">
      <formula>$M68=#REF!</formula>
    </cfRule>
    <cfRule type="expression" dxfId="286" priority="242">
      <formula>$M68=#REF!</formula>
    </cfRule>
  </conditionalFormatting>
  <conditionalFormatting sqref="AC68">
    <cfRule type="expression" dxfId="285" priority="243">
      <formula>$M68=#REF!</formula>
    </cfRule>
    <cfRule type="expression" dxfId="284" priority="244">
      <formula>$M68=#REF!</formula>
    </cfRule>
    <cfRule type="expression" dxfId="283" priority="245">
      <formula>$M68=#REF!</formula>
    </cfRule>
    <cfRule type="expression" dxfId="282" priority="246">
      <formula>$M68=#REF!</formula>
    </cfRule>
  </conditionalFormatting>
  <conditionalFormatting sqref="Z68">
    <cfRule type="expression" dxfId="281" priority="247">
      <formula>$M68=#REF!</formula>
    </cfRule>
    <cfRule type="expression" dxfId="280" priority="248">
      <formula>$M68=#REF!</formula>
    </cfRule>
    <cfRule type="expression" dxfId="279" priority="249">
      <formula>$M68=#REF!</formula>
    </cfRule>
    <cfRule type="expression" dxfId="278" priority="250">
      <formula>$M68=#REF!</formula>
    </cfRule>
  </conditionalFormatting>
  <conditionalFormatting sqref="AD27">
    <cfRule type="expression" dxfId="277" priority="251">
      <formula>$M27=#REF!</formula>
    </cfRule>
    <cfRule type="expression" dxfId="276" priority="252">
      <formula>$M27=#REF!</formula>
    </cfRule>
    <cfRule type="expression" dxfId="275" priority="253">
      <formula>$M27=#REF!</formula>
    </cfRule>
    <cfRule type="expression" dxfId="274" priority="254">
      <formula>$M27=#REF!</formula>
    </cfRule>
  </conditionalFormatting>
  <conditionalFormatting sqref="AD22:AD25">
    <cfRule type="expression" dxfId="273" priority="255">
      <formula>$M22=#REF!</formula>
    </cfRule>
    <cfRule type="expression" dxfId="272" priority="256">
      <formula>$M22=#REF!</formula>
    </cfRule>
    <cfRule type="expression" dxfId="271" priority="257">
      <formula>$M22=#REF!</formula>
    </cfRule>
    <cfRule type="expression" dxfId="270" priority="258">
      <formula>$M22=#REF!</formula>
    </cfRule>
  </conditionalFormatting>
  <conditionalFormatting sqref="Z22">
    <cfRule type="expression" dxfId="269" priority="259">
      <formula>$M22=#REF!</formula>
    </cfRule>
    <cfRule type="expression" dxfId="268" priority="260">
      <formula>$M22=#REF!</formula>
    </cfRule>
    <cfRule type="expression" dxfId="267" priority="261">
      <formula>$M22=#REF!</formula>
    </cfRule>
    <cfRule type="expression" dxfId="266" priority="262">
      <formula>$M22=#REF!</formula>
    </cfRule>
  </conditionalFormatting>
  <conditionalFormatting sqref="Z27">
    <cfRule type="expression" dxfId="265" priority="263">
      <formula>$M27=#REF!</formula>
    </cfRule>
    <cfRule type="expression" dxfId="264" priority="264">
      <formula>$M27=#REF!</formula>
    </cfRule>
    <cfRule type="expression" dxfId="263" priority="265">
      <formula>$M27=#REF!</formula>
    </cfRule>
    <cfRule type="expression" dxfId="262" priority="266">
      <formula>$M27=#REF!</formula>
    </cfRule>
  </conditionalFormatting>
  <conditionalFormatting sqref="AC22">
    <cfRule type="expression" dxfId="261" priority="267">
      <formula>$M22=#REF!</formula>
    </cfRule>
    <cfRule type="expression" dxfId="260" priority="268">
      <formula>$M22=#REF!</formula>
    </cfRule>
    <cfRule type="expression" dxfId="259" priority="269">
      <formula>$M22=#REF!</formula>
    </cfRule>
    <cfRule type="expression" dxfId="258" priority="270">
      <formula>$M22=#REF!</formula>
    </cfRule>
  </conditionalFormatting>
  <conditionalFormatting sqref="AC23">
    <cfRule type="expression" dxfId="257" priority="271">
      <formula>$M23=#REF!</formula>
    </cfRule>
    <cfRule type="expression" dxfId="256" priority="272">
      <formula>$M23=#REF!</formula>
    </cfRule>
    <cfRule type="expression" dxfId="255" priority="273">
      <formula>$M23=#REF!</formula>
    </cfRule>
    <cfRule type="expression" dxfId="254" priority="274">
      <formula>$M23=#REF!</formula>
    </cfRule>
  </conditionalFormatting>
  <conditionalFormatting sqref="AC24">
    <cfRule type="expression" dxfId="253" priority="275">
      <formula>$M24=#REF!</formula>
    </cfRule>
    <cfRule type="expression" dxfId="252" priority="276">
      <formula>$M24=#REF!</formula>
    </cfRule>
    <cfRule type="expression" dxfId="251" priority="277">
      <formula>$M24=#REF!</formula>
    </cfRule>
    <cfRule type="expression" dxfId="250" priority="278">
      <formula>$M24=#REF!</formula>
    </cfRule>
  </conditionalFormatting>
  <conditionalFormatting sqref="AC25">
    <cfRule type="expression" dxfId="249" priority="279">
      <formula>$M25=#REF!</formula>
    </cfRule>
    <cfRule type="expression" dxfId="248" priority="280">
      <formula>$M25=#REF!</formula>
    </cfRule>
    <cfRule type="expression" dxfId="247" priority="281">
      <formula>$M25=#REF!</formula>
    </cfRule>
    <cfRule type="expression" dxfId="246" priority="282">
      <formula>$M25=#REF!</formula>
    </cfRule>
  </conditionalFormatting>
  <conditionalFormatting sqref="AC27">
    <cfRule type="expression" dxfId="245" priority="283">
      <formula>$M27=#REF!</formula>
    </cfRule>
    <cfRule type="expression" dxfId="244" priority="284">
      <formula>$M27=#REF!</formula>
    </cfRule>
    <cfRule type="expression" dxfId="243" priority="285">
      <formula>$M27=#REF!</formula>
    </cfRule>
    <cfRule type="expression" dxfId="242" priority="286">
      <formula>$M27=#REF!</formula>
    </cfRule>
  </conditionalFormatting>
  <conditionalFormatting sqref="Z23:Z25">
    <cfRule type="expression" dxfId="241" priority="287">
      <formula>$M23=#REF!</formula>
    </cfRule>
    <cfRule type="expression" dxfId="240" priority="288">
      <formula>$M23=#REF!</formula>
    </cfRule>
    <cfRule type="expression" dxfId="239" priority="289">
      <formula>$M23=#REF!</formula>
    </cfRule>
    <cfRule type="expression" dxfId="238" priority="290">
      <formula>$M23=#REF!</formula>
    </cfRule>
  </conditionalFormatting>
  <conditionalFormatting sqref="AD34">
    <cfRule type="expression" dxfId="237" priority="291">
      <formula>$M34=#REF!</formula>
    </cfRule>
    <cfRule type="expression" dxfId="236" priority="292">
      <formula>$M34=#REF!</formula>
    </cfRule>
    <cfRule type="expression" dxfId="235" priority="293">
      <formula>$M34=#REF!</formula>
    </cfRule>
    <cfRule type="expression" dxfId="234" priority="294">
      <formula>$M34=#REF!</formula>
    </cfRule>
  </conditionalFormatting>
  <conditionalFormatting sqref="AD28:AD30">
    <cfRule type="expression" dxfId="233" priority="295">
      <formula>$M28=#REF!</formula>
    </cfRule>
    <cfRule type="expression" dxfId="232" priority="296">
      <formula>$M28=#REF!</formula>
    </cfRule>
    <cfRule type="expression" dxfId="231" priority="297">
      <formula>$M28=#REF!</formula>
    </cfRule>
    <cfRule type="expression" dxfId="230" priority="298">
      <formula>$M28=#REF!</formula>
    </cfRule>
  </conditionalFormatting>
  <conditionalFormatting sqref="Z28">
    <cfRule type="expression" dxfId="229" priority="299">
      <formula>$M28=#REF!</formula>
    </cfRule>
    <cfRule type="expression" dxfId="228" priority="300">
      <formula>$M28=#REF!</formula>
    </cfRule>
    <cfRule type="expression" dxfId="227" priority="301">
      <formula>$M28=#REF!</formula>
    </cfRule>
    <cfRule type="expression" dxfId="226" priority="302">
      <formula>$M28=#REF!</formula>
    </cfRule>
  </conditionalFormatting>
  <conditionalFormatting sqref="Z34">
    <cfRule type="expression" dxfId="225" priority="303">
      <formula>$M34=#REF!</formula>
    </cfRule>
    <cfRule type="expression" dxfId="224" priority="304">
      <formula>$M34=#REF!</formula>
    </cfRule>
    <cfRule type="expression" dxfId="223" priority="305">
      <formula>$M34=#REF!</formula>
    </cfRule>
    <cfRule type="expression" dxfId="222" priority="306">
      <formula>$M34=#REF!</formula>
    </cfRule>
  </conditionalFormatting>
  <conditionalFormatting sqref="AC28">
    <cfRule type="expression" dxfId="221" priority="307">
      <formula>$M28=#REF!</formula>
    </cfRule>
    <cfRule type="expression" dxfId="220" priority="308">
      <formula>$M28=#REF!</formula>
    </cfRule>
    <cfRule type="expression" dxfId="219" priority="309">
      <formula>$M28=#REF!</formula>
    </cfRule>
    <cfRule type="expression" dxfId="218" priority="310">
      <formula>$M28=#REF!</formula>
    </cfRule>
  </conditionalFormatting>
  <conditionalFormatting sqref="AC29">
    <cfRule type="expression" dxfId="217" priority="311">
      <formula>$M29=#REF!</formula>
    </cfRule>
    <cfRule type="expression" dxfId="216" priority="312">
      <formula>$M29=#REF!</formula>
    </cfRule>
    <cfRule type="expression" dxfId="215" priority="313">
      <formula>$M29=#REF!</formula>
    </cfRule>
    <cfRule type="expression" dxfId="214" priority="314">
      <formula>$M29=#REF!</formula>
    </cfRule>
  </conditionalFormatting>
  <conditionalFormatting sqref="AC30">
    <cfRule type="expression" dxfId="213" priority="315">
      <formula>$M30=#REF!</formula>
    </cfRule>
    <cfRule type="expression" dxfId="212" priority="316">
      <formula>$M30=#REF!</formula>
    </cfRule>
    <cfRule type="expression" dxfId="211" priority="317">
      <formula>$M30=#REF!</formula>
    </cfRule>
    <cfRule type="expression" dxfId="210" priority="318">
      <formula>$M30=#REF!</formula>
    </cfRule>
  </conditionalFormatting>
  <conditionalFormatting sqref="AC34">
    <cfRule type="expression" dxfId="209" priority="319">
      <formula>$M34=#REF!</formula>
    </cfRule>
    <cfRule type="expression" dxfId="208" priority="320">
      <formula>$M34=#REF!</formula>
    </cfRule>
    <cfRule type="expression" dxfId="207" priority="321">
      <formula>$M34=#REF!</formula>
    </cfRule>
    <cfRule type="expression" dxfId="206" priority="322">
      <formula>$M34=#REF!</formula>
    </cfRule>
  </conditionalFormatting>
  <conditionalFormatting sqref="Z29:Z30">
    <cfRule type="expression" dxfId="205" priority="323">
      <formula>$M29=#REF!</formula>
    </cfRule>
    <cfRule type="expression" dxfId="204" priority="324">
      <formula>$M29=#REF!</formula>
    </cfRule>
    <cfRule type="expression" dxfId="203" priority="325">
      <formula>$M29=#REF!</formula>
    </cfRule>
    <cfRule type="expression" dxfId="202" priority="326">
      <formula>$M29=#REF!</formula>
    </cfRule>
  </conditionalFormatting>
  <conditionalFormatting sqref="AD40">
    <cfRule type="expression" dxfId="201" priority="327">
      <formula>$M40=#REF!</formula>
    </cfRule>
    <cfRule type="expression" dxfId="200" priority="328">
      <formula>$M40=#REF!</formula>
    </cfRule>
    <cfRule type="expression" dxfId="199" priority="329">
      <formula>$M40=#REF!</formula>
    </cfRule>
    <cfRule type="expression" dxfId="198" priority="330">
      <formula>$M40=#REF!</formula>
    </cfRule>
  </conditionalFormatting>
  <conditionalFormatting sqref="AD35:AD37">
    <cfRule type="expression" dxfId="197" priority="331">
      <formula>$M35=#REF!</formula>
    </cfRule>
    <cfRule type="expression" dxfId="196" priority="332">
      <formula>$M35=#REF!</formula>
    </cfRule>
    <cfRule type="expression" dxfId="195" priority="333">
      <formula>$M35=#REF!</formula>
    </cfRule>
    <cfRule type="expression" dxfId="194" priority="334">
      <formula>$M35=#REF!</formula>
    </cfRule>
  </conditionalFormatting>
  <conditionalFormatting sqref="Z35">
    <cfRule type="expression" dxfId="193" priority="335">
      <formula>$M35=#REF!</formula>
    </cfRule>
    <cfRule type="expression" dxfId="192" priority="336">
      <formula>$M35=#REF!</formula>
    </cfRule>
    <cfRule type="expression" dxfId="191" priority="337">
      <formula>$M35=#REF!</formula>
    </cfRule>
    <cfRule type="expression" dxfId="190" priority="338">
      <formula>$M35=#REF!</formula>
    </cfRule>
  </conditionalFormatting>
  <conditionalFormatting sqref="Z40">
    <cfRule type="expression" dxfId="189" priority="339">
      <formula>$M40=#REF!</formula>
    </cfRule>
    <cfRule type="expression" dxfId="188" priority="340">
      <formula>$M40=#REF!</formula>
    </cfRule>
    <cfRule type="expression" dxfId="187" priority="341">
      <formula>$M40=#REF!</formula>
    </cfRule>
    <cfRule type="expression" dxfId="186" priority="342">
      <formula>$M40=#REF!</formula>
    </cfRule>
  </conditionalFormatting>
  <conditionalFormatting sqref="AC35">
    <cfRule type="expression" dxfId="185" priority="343">
      <formula>$M35=#REF!</formula>
    </cfRule>
    <cfRule type="expression" dxfId="184" priority="344">
      <formula>$M35=#REF!</formula>
    </cfRule>
    <cfRule type="expression" dxfId="183" priority="345">
      <formula>$M35=#REF!</formula>
    </cfRule>
    <cfRule type="expression" dxfId="182" priority="346">
      <formula>$M35=#REF!</formula>
    </cfRule>
  </conditionalFormatting>
  <conditionalFormatting sqref="AC36">
    <cfRule type="expression" dxfId="181" priority="347">
      <formula>$M36=#REF!</formula>
    </cfRule>
    <cfRule type="expression" dxfId="180" priority="348">
      <formula>$M36=#REF!</formula>
    </cfRule>
    <cfRule type="expression" dxfId="179" priority="349">
      <formula>$M36=#REF!</formula>
    </cfRule>
    <cfRule type="expression" dxfId="178" priority="350">
      <formula>$M36=#REF!</formula>
    </cfRule>
  </conditionalFormatting>
  <conditionalFormatting sqref="AC37">
    <cfRule type="expression" dxfId="177" priority="351">
      <formula>$M37=#REF!</formula>
    </cfRule>
    <cfRule type="expression" dxfId="176" priority="352">
      <formula>$M37=#REF!</formula>
    </cfRule>
    <cfRule type="expression" dxfId="175" priority="353">
      <formula>$M37=#REF!</formula>
    </cfRule>
    <cfRule type="expression" dxfId="174" priority="354">
      <formula>$M37=#REF!</formula>
    </cfRule>
  </conditionalFormatting>
  <conditionalFormatting sqref="AC40">
    <cfRule type="expression" dxfId="173" priority="355">
      <formula>$M40=#REF!</formula>
    </cfRule>
    <cfRule type="expression" dxfId="172" priority="356">
      <formula>$M40=#REF!</formula>
    </cfRule>
    <cfRule type="expression" dxfId="171" priority="357">
      <formula>$M40=#REF!</formula>
    </cfRule>
    <cfRule type="expression" dxfId="170" priority="358">
      <formula>$M40=#REF!</formula>
    </cfRule>
  </conditionalFormatting>
  <conditionalFormatting sqref="Z36:Z37">
    <cfRule type="expression" dxfId="169" priority="359">
      <formula>$M36=#REF!</formula>
    </cfRule>
    <cfRule type="expression" dxfId="168" priority="360">
      <formula>$M36=#REF!</formula>
    </cfRule>
    <cfRule type="expression" dxfId="167" priority="361">
      <formula>$M36=#REF!</formula>
    </cfRule>
    <cfRule type="expression" dxfId="166" priority="362">
      <formula>$M36=#REF!</formula>
    </cfRule>
  </conditionalFormatting>
  <conditionalFormatting sqref="AD42">
    <cfRule type="expression" dxfId="165" priority="363">
      <formula>$M42=#REF!</formula>
    </cfRule>
    <cfRule type="expression" dxfId="164" priority="364">
      <formula>$M42=#REF!</formula>
    </cfRule>
    <cfRule type="expression" dxfId="163" priority="365">
      <formula>$M42=#REF!</formula>
    </cfRule>
    <cfRule type="expression" dxfId="162" priority="366">
      <formula>$M42=#REF!</formula>
    </cfRule>
  </conditionalFormatting>
  <conditionalFormatting sqref="Z41">
    <cfRule type="expression" dxfId="161" priority="367">
      <formula>$M41=#REF!</formula>
    </cfRule>
    <cfRule type="expression" dxfId="160" priority="368">
      <formula>$M41=#REF!</formula>
    </cfRule>
    <cfRule type="expression" dxfId="159" priority="369">
      <formula>$M41=#REF!</formula>
    </cfRule>
    <cfRule type="expression" dxfId="158" priority="370">
      <formula>$M41=#REF!</formula>
    </cfRule>
  </conditionalFormatting>
  <conditionalFormatting sqref="Z42">
    <cfRule type="expression" dxfId="157" priority="371">
      <formula>$M42=#REF!</formula>
    </cfRule>
    <cfRule type="expression" dxfId="156" priority="372">
      <formula>$M42=#REF!</formula>
    </cfRule>
    <cfRule type="expression" dxfId="155" priority="373">
      <formula>$M42=#REF!</formula>
    </cfRule>
    <cfRule type="expression" dxfId="154" priority="374">
      <formula>$M42=#REF!</formula>
    </cfRule>
  </conditionalFormatting>
  <conditionalFormatting sqref="AC41">
    <cfRule type="expression" dxfId="153" priority="375">
      <formula>$M41=#REF!</formula>
    </cfRule>
    <cfRule type="expression" dxfId="152" priority="376">
      <formula>$M41=#REF!</formula>
    </cfRule>
    <cfRule type="expression" dxfId="151" priority="377">
      <formula>$M41=#REF!</formula>
    </cfRule>
    <cfRule type="expression" dxfId="150" priority="378">
      <formula>$M41=#REF!</formula>
    </cfRule>
  </conditionalFormatting>
  <conditionalFormatting sqref="AC42">
    <cfRule type="expression" dxfId="149" priority="379">
      <formula>$M42=#REF!</formula>
    </cfRule>
    <cfRule type="expression" dxfId="148" priority="380">
      <formula>$M42=#REF!</formula>
    </cfRule>
    <cfRule type="expression" dxfId="147" priority="381">
      <formula>$M42=#REF!</formula>
    </cfRule>
    <cfRule type="expression" dxfId="146" priority="382">
      <formula>$M42=#REF!</formula>
    </cfRule>
  </conditionalFormatting>
  <conditionalFormatting sqref="AD44">
    <cfRule type="expression" dxfId="145" priority="383">
      <formula>$M44=#REF!</formula>
    </cfRule>
    <cfRule type="expression" dxfId="144" priority="384">
      <formula>$M44=#REF!</formula>
    </cfRule>
    <cfRule type="expression" dxfId="143" priority="385">
      <formula>$M44=#REF!</formula>
    </cfRule>
    <cfRule type="expression" dxfId="142" priority="386">
      <formula>$M44=#REF!</formula>
    </cfRule>
  </conditionalFormatting>
  <conditionalFormatting sqref="Z43">
    <cfRule type="expression" dxfId="141" priority="387">
      <formula>$M43=#REF!</formula>
    </cfRule>
    <cfRule type="expression" dxfId="140" priority="388">
      <formula>$M43=#REF!</formula>
    </cfRule>
    <cfRule type="expression" dxfId="139" priority="389">
      <formula>$M43=#REF!</formula>
    </cfRule>
    <cfRule type="expression" dxfId="138" priority="390">
      <formula>$M43=#REF!</formula>
    </cfRule>
  </conditionalFormatting>
  <conditionalFormatting sqref="Z44">
    <cfRule type="expression" dxfId="137" priority="391">
      <formula>$M44=#REF!</formula>
    </cfRule>
    <cfRule type="expression" dxfId="136" priority="392">
      <formula>$M44=#REF!</formula>
    </cfRule>
    <cfRule type="expression" dxfId="135" priority="393">
      <formula>$M44=#REF!</formula>
    </cfRule>
    <cfRule type="expression" dxfId="134" priority="394">
      <formula>$M44=#REF!</formula>
    </cfRule>
  </conditionalFormatting>
  <conditionalFormatting sqref="AC43">
    <cfRule type="expression" dxfId="133" priority="395">
      <formula>$M43=#REF!</formula>
    </cfRule>
    <cfRule type="expression" dxfId="132" priority="396">
      <formula>$M43=#REF!</formula>
    </cfRule>
    <cfRule type="expression" dxfId="131" priority="397">
      <formula>$M43=#REF!</formula>
    </cfRule>
    <cfRule type="expression" dxfId="130" priority="398">
      <formula>$M43=#REF!</formula>
    </cfRule>
  </conditionalFormatting>
  <conditionalFormatting sqref="AC44">
    <cfRule type="expression" dxfId="129" priority="399">
      <formula>$M44=#REF!</formula>
    </cfRule>
    <cfRule type="expression" dxfId="128" priority="400">
      <formula>$M44=#REF!</formula>
    </cfRule>
    <cfRule type="expression" dxfId="127" priority="401">
      <formula>$M44=#REF!</formula>
    </cfRule>
    <cfRule type="expression" dxfId="126" priority="402">
      <formula>$M44=#REF!</formula>
    </cfRule>
  </conditionalFormatting>
  <conditionalFormatting sqref="AD46">
    <cfRule type="expression" dxfId="125" priority="403">
      <formula>$M46=#REF!</formula>
    </cfRule>
    <cfRule type="expression" dxfId="124" priority="404">
      <formula>$M46=#REF!</formula>
    </cfRule>
    <cfRule type="expression" dxfId="123" priority="405">
      <formula>$M46=#REF!</formula>
    </cfRule>
    <cfRule type="expression" dxfId="122" priority="406">
      <formula>$M46=#REF!</formula>
    </cfRule>
  </conditionalFormatting>
  <conditionalFormatting sqref="Z45">
    <cfRule type="expression" dxfId="121" priority="407">
      <formula>$M45=#REF!</formula>
    </cfRule>
    <cfRule type="expression" dxfId="120" priority="408">
      <formula>$M45=#REF!</formula>
    </cfRule>
    <cfRule type="expression" dxfId="119" priority="409">
      <formula>$M45=#REF!</formula>
    </cfRule>
    <cfRule type="expression" dxfId="118" priority="410">
      <formula>$M45=#REF!</formula>
    </cfRule>
  </conditionalFormatting>
  <conditionalFormatting sqref="Z46">
    <cfRule type="expression" dxfId="117" priority="411">
      <formula>$M46=#REF!</formula>
    </cfRule>
    <cfRule type="expression" dxfId="116" priority="412">
      <formula>$M46=#REF!</formula>
    </cfRule>
    <cfRule type="expression" dxfId="115" priority="413">
      <formula>$M46=#REF!</formula>
    </cfRule>
    <cfRule type="expression" dxfId="114" priority="414">
      <formula>$M46=#REF!</formula>
    </cfRule>
  </conditionalFormatting>
  <conditionalFormatting sqref="AC45">
    <cfRule type="expression" dxfId="113" priority="415">
      <formula>$M45=#REF!</formula>
    </cfRule>
    <cfRule type="expression" dxfId="112" priority="416">
      <formula>$M45=#REF!</formula>
    </cfRule>
    <cfRule type="expression" dxfId="111" priority="417">
      <formula>$M45=#REF!</formula>
    </cfRule>
    <cfRule type="expression" dxfId="110" priority="418">
      <formula>$M45=#REF!</formula>
    </cfRule>
  </conditionalFormatting>
  <conditionalFormatting sqref="AC46">
    <cfRule type="expression" dxfId="109" priority="419">
      <formula>$M46=#REF!</formula>
    </cfRule>
    <cfRule type="expression" dxfId="108" priority="420">
      <formula>$M46=#REF!</formula>
    </cfRule>
    <cfRule type="expression" dxfId="107" priority="421">
      <formula>$M46=#REF!</formula>
    </cfRule>
    <cfRule type="expression" dxfId="106" priority="422">
      <formula>$M46=#REF!</formula>
    </cfRule>
  </conditionalFormatting>
  <conditionalFormatting sqref="AD48">
    <cfRule type="expression" dxfId="105" priority="423">
      <formula>$M48=#REF!</formula>
    </cfRule>
    <cfRule type="expression" dxfId="104" priority="424">
      <formula>$M48=#REF!</formula>
    </cfRule>
    <cfRule type="expression" dxfId="103" priority="425">
      <formula>$M48=#REF!</formula>
    </cfRule>
    <cfRule type="expression" dxfId="102" priority="426">
      <formula>$M48=#REF!</formula>
    </cfRule>
  </conditionalFormatting>
  <conditionalFormatting sqref="Z47">
    <cfRule type="expression" dxfId="101" priority="427">
      <formula>$M47=#REF!</formula>
    </cfRule>
    <cfRule type="expression" dxfId="100" priority="428">
      <formula>$M47=#REF!</formula>
    </cfRule>
    <cfRule type="expression" dxfId="99" priority="429">
      <formula>$M47=#REF!</formula>
    </cfRule>
    <cfRule type="expression" dxfId="98" priority="430">
      <formula>$M47=#REF!</formula>
    </cfRule>
  </conditionalFormatting>
  <conditionalFormatting sqref="Z48">
    <cfRule type="expression" dxfId="97" priority="431">
      <formula>$M48=#REF!</formula>
    </cfRule>
    <cfRule type="expression" dxfId="96" priority="432">
      <formula>$M48=#REF!</formula>
    </cfRule>
    <cfRule type="expression" dxfId="95" priority="433">
      <formula>$M48=#REF!</formula>
    </cfRule>
    <cfRule type="expression" dxfId="94" priority="434">
      <formula>$M48=#REF!</formula>
    </cfRule>
  </conditionalFormatting>
  <conditionalFormatting sqref="AC47">
    <cfRule type="expression" dxfId="93" priority="435">
      <formula>$M47=#REF!</formula>
    </cfRule>
    <cfRule type="expression" dxfId="92" priority="436">
      <formula>$M47=#REF!</formula>
    </cfRule>
    <cfRule type="expression" dxfId="91" priority="437">
      <formula>$M47=#REF!</formula>
    </cfRule>
    <cfRule type="expression" dxfId="90" priority="438">
      <formula>$M47=#REF!</formula>
    </cfRule>
  </conditionalFormatting>
  <conditionalFormatting sqref="AC48">
    <cfRule type="expression" dxfId="89" priority="439">
      <formula>$M48=#REF!</formula>
    </cfRule>
    <cfRule type="expression" dxfId="88" priority="440">
      <formula>$M48=#REF!</formula>
    </cfRule>
    <cfRule type="expression" dxfId="87" priority="441">
      <formula>$M48=#REF!</formula>
    </cfRule>
    <cfRule type="expression" dxfId="86" priority="442">
      <formula>$M48=#REF!</formula>
    </cfRule>
  </conditionalFormatting>
  <conditionalFormatting sqref="AD50">
    <cfRule type="expression" dxfId="85" priority="443">
      <formula>$M50=#REF!</formula>
    </cfRule>
    <cfRule type="expression" dxfId="84" priority="444">
      <formula>$M50=#REF!</formula>
    </cfRule>
    <cfRule type="expression" dxfId="83" priority="445">
      <formula>$M50=#REF!</formula>
    </cfRule>
    <cfRule type="expression" dxfId="82" priority="446">
      <formula>$M50=#REF!</formula>
    </cfRule>
  </conditionalFormatting>
  <conditionalFormatting sqref="Z49">
    <cfRule type="expression" dxfId="81" priority="447">
      <formula>$M49=#REF!</formula>
    </cfRule>
    <cfRule type="expression" dxfId="80" priority="448">
      <formula>$M49=#REF!</formula>
    </cfRule>
    <cfRule type="expression" dxfId="79" priority="449">
      <formula>$M49=#REF!</formula>
    </cfRule>
    <cfRule type="expression" dxfId="78" priority="450">
      <formula>$M49=#REF!</formula>
    </cfRule>
  </conditionalFormatting>
  <conditionalFormatting sqref="Z50">
    <cfRule type="expression" dxfId="77" priority="451">
      <formula>$M50=#REF!</formula>
    </cfRule>
    <cfRule type="expression" dxfId="76" priority="452">
      <formula>$M50=#REF!</formula>
    </cfRule>
    <cfRule type="expression" dxfId="75" priority="453">
      <formula>$M50=#REF!</formula>
    </cfRule>
    <cfRule type="expression" dxfId="74" priority="454">
      <formula>$M50=#REF!</formula>
    </cfRule>
  </conditionalFormatting>
  <conditionalFormatting sqref="AC49">
    <cfRule type="expression" dxfId="73" priority="455">
      <formula>$M49=#REF!</formula>
    </cfRule>
    <cfRule type="expression" dxfId="72" priority="456">
      <formula>$M49=#REF!</formula>
    </cfRule>
    <cfRule type="expression" dxfId="71" priority="457">
      <formula>$M49=#REF!</formula>
    </cfRule>
    <cfRule type="expression" dxfId="70" priority="458">
      <formula>$M49=#REF!</formula>
    </cfRule>
  </conditionalFormatting>
  <conditionalFormatting sqref="AC50">
    <cfRule type="expression" dxfId="69" priority="459">
      <formula>$M50=#REF!</formula>
    </cfRule>
    <cfRule type="expression" dxfId="68" priority="460">
      <formula>$M50=#REF!</formula>
    </cfRule>
    <cfRule type="expression" dxfId="67" priority="461">
      <formula>$M50=#REF!</formula>
    </cfRule>
    <cfRule type="expression" dxfId="66" priority="462">
      <formula>$M50=#REF!</formula>
    </cfRule>
  </conditionalFormatting>
  <conditionalFormatting sqref="AD71">
    <cfRule type="expression" dxfId="65" priority="463">
      <formula>$M71=#REF!</formula>
    </cfRule>
    <cfRule type="expression" dxfId="64" priority="464">
      <formula>$M71=#REF!</formula>
    </cfRule>
    <cfRule type="expression" dxfId="63" priority="465">
      <formula>$M71=#REF!</formula>
    </cfRule>
    <cfRule type="expression" dxfId="62" priority="466">
      <formula>$M71=#REF!</formula>
    </cfRule>
  </conditionalFormatting>
  <conditionalFormatting sqref="AC71">
    <cfRule type="expression" dxfId="61" priority="467">
      <formula>$M71=#REF!</formula>
    </cfRule>
    <cfRule type="expression" dxfId="60" priority="468">
      <formula>$M71=#REF!</formula>
    </cfRule>
    <cfRule type="expression" dxfId="59" priority="469">
      <formula>$M71=#REF!</formula>
    </cfRule>
    <cfRule type="expression" dxfId="58" priority="470">
      <formula>$M71=#REF!</formula>
    </cfRule>
  </conditionalFormatting>
  <conditionalFormatting sqref="Z71">
    <cfRule type="expression" dxfId="57" priority="471">
      <formula>$M71=#REF!</formula>
    </cfRule>
    <cfRule type="expression" dxfId="56" priority="472">
      <formula>$M71=#REF!</formula>
    </cfRule>
    <cfRule type="expression" dxfId="55" priority="473">
      <formula>$M71=#REF!</formula>
    </cfRule>
    <cfRule type="expression" dxfId="54" priority="474">
      <formula>$M71=#REF!</formula>
    </cfRule>
  </conditionalFormatting>
  <conditionalFormatting sqref="AD70">
    <cfRule type="expression" dxfId="53" priority="475">
      <formula>$M70=#REF!</formula>
    </cfRule>
    <cfRule type="expression" dxfId="52" priority="476">
      <formula>$M70=#REF!</formula>
    </cfRule>
    <cfRule type="expression" dxfId="51" priority="477">
      <formula>$M70=#REF!</formula>
    </cfRule>
    <cfRule type="expression" dxfId="50" priority="478">
      <formula>$M70=#REF!</formula>
    </cfRule>
  </conditionalFormatting>
  <conditionalFormatting sqref="AC70">
    <cfRule type="expression" dxfId="49" priority="479">
      <formula>$M70=#REF!</formula>
    </cfRule>
    <cfRule type="expression" dxfId="48" priority="480">
      <formula>$M70=#REF!</formula>
    </cfRule>
    <cfRule type="expression" dxfId="47" priority="481">
      <formula>$M70=#REF!</formula>
    </cfRule>
    <cfRule type="expression" dxfId="46" priority="482">
      <formula>$M70=#REF!</formula>
    </cfRule>
  </conditionalFormatting>
  <conditionalFormatting sqref="Z70">
    <cfRule type="expression" dxfId="45" priority="483">
      <formula>$M70=#REF!</formula>
    </cfRule>
    <cfRule type="expression" dxfId="44" priority="484">
      <formula>$M70=#REF!</formula>
    </cfRule>
    <cfRule type="expression" dxfId="43" priority="485">
      <formula>$M70=#REF!</formula>
    </cfRule>
    <cfRule type="expression" dxfId="42" priority="486">
      <formula>$M70=#REF!</formula>
    </cfRule>
  </conditionalFormatting>
  <conditionalFormatting sqref="AD73">
    <cfRule type="expression" dxfId="41" priority="487">
      <formula>$M73=#REF!</formula>
    </cfRule>
    <cfRule type="expression" dxfId="40" priority="488">
      <formula>$M73=#REF!</formula>
    </cfRule>
    <cfRule type="expression" dxfId="39" priority="489">
      <formula>$M73=#REF!</formula>
    </cfRule>
    <cfRule type="expression" dxfId="38" priority="490">
      <formula>$M73=#REF!</formula>
    </cfRule>
  </conditionalFormatting>
  <conditionalFormatting sqref="AC73">
    <cfRule type="expression" dxfId="37" priority="491">
      <formula>$M73=#REF!</formula>
    </cfRule>
    <cfRule type="expression" dxfId="36" priority="492">
      <formula>$M73=#REF!</formula>
    </cfRule>
    <cfRule type="expression" dxfId="35" priority="493">
      <formula>$M73=#REF!</formula>
    </cfRule>
    <cfRule type="expression" dxfId="34" priority="494">
      <formula>$M73=#REF!</formula>
    </cfRule>
  </conditionalFormatting>
  <conditionalFormatting sqref="Q73">
    <cfRule type="cellIs" dxfId="33" priority="495" operator="equal">
      <formula>"Mut+ext"</formula>
    </cfRule>
  </conditionalFormatting>
  <conditionalFormatting sqref="Z73">
    <cfRule type="expression" dxfId="32" priority="496">
      <formula>$M73=#REF!</formula>
    </cfRule>
    <cfRule type="expression" dxfId="31" priority="497">
      <formula>$M73=#REF!</formula>
    </cfRule>
    <cfRule type="expression" dxfId="30" priority="498">
      <formula>$M73=#REF!</formula>
    </cfRule>
    <cfRule type="expression" dxfId="29" priority="499">
      <formula>$M73=#REF!</formula>
    </cfRule>
  </conditionalFormatting>
  <conditionalFormatting sqref="AD72">
    <cfRule type="expression" dxfId="28" priority="500">
      <formula>$M72=#REF!</formula>
    </cfRule>
    <cfRule type="expression" dxfId="27" priority="501">
      <formula>$M72=#REF!</formula>
    </cfRule>
    <cfRule type="expression" dxfId="26" priority="502">
      <formula>$M72=#REF!</formula>
    </cfRule>
    <cfRule type="expression" dxfId="25" priority="503">
      <formula>$M72=#REF!</formula>
    </cfRule>
  </conditionalFormatting>
  <conditionalFormatting sqref="AC72">
    <cfRule type="expression" dxfId="24" priority="504">
      <formula>$M72=#REF!</formula>
    </cfRule>
    <cfRule type="expression" dxfId="23" priority="505">
      <formula>$M72=#REF!</formula>
    </cfRule>
    <cfRule type="expression" dxfId="22" priority="506">
      <formula>$M72=#REF!</formula>
    </cfRule>
    <cfRule type="expression" dxfId="21" priority="507">
      <formula>$M72=#REF!</formula>
    </cfRule>
  </conditionalFormatting>
  <conditionalFormatting sqref="Z72">
    <cfRule type="expression" dxfId="20" priority="508">
      <formula>$M72=#REF!</formula>
    </cfRule>
    <cfRule type="expression" dxfId="19" priority="509">
      <formula>$M72=#REF!</formula>
    </cfRule>
    <cfRule type="expression" dxfId="18" priority="510">
      <formula>$M72=#REF!</formula>
    </cfRule>
    <cfRule type="expression" dxfId="17" priority="511">
      <formula>$M72=#REF!</formula>
    </cfRule>
  </conditionalFormatting>
  <conditionalFormatting sqref="AC31">
    <cfRule type="expression" dxfId="16" priority="512">
      <formula>$M31=#REF!</formula>
    </cfRule>
    <cfRule type="expression" dxfId="15" priority="513">
      <formula>$M31=#REF!</formula>
    </cfRule>
    <cfRule type="expression" dxfId="14" priority="514">
      <formula>$M31=#REF!</formula>
    </cfRule>
    <cfRule type="expression" dxfId="13" priority="515">
      <formula>$M31=#REF!</formula>
    </cfRule>
  </conditionalFormatting>
  <conditionalFormatting sqref="AC32">
    <cfRule type="expression" dxfId="12" priority="516">
      <formula>$M32=#REF!</formula>
    </cfRule>
    <cfRule type="expression" dxfId="11" priority="517">
      <formula>$M32=#REF!</formula>
    </cfRule>
    <cfRule type="expression" dxfId="10" priority="518">
      <formula>$M32=#REF!</formula>
    </cfRule>
    <cfRule type="expression" dxfId="9" priority="519">
      <formula>$M32=#REF!</formula>
    </cfRule>
  </conditionalFormatting>
  <conditionalFormatting sqref="AC33">
    <cfRule type="expression" dxfId="8" priority="520">
      <formula>$M33=#REF!</formula>
    </cfRule>
    <cfRule type="expression" dxfId="7" priority="521">
      <formula>$M33=#REF!</formula>
    </cfRule>
    <cfRule type="expression" dxfId="6" priority="522">
      <formula>$M33=#REF!</formula>
    </cfRule>
    <cfRule type="expression" dxfId="5" priority="523">
      <formula>$M33=#REF!</formula>
    </cfRule>
  </conditionalFormatting>
  <conditionalFormatting sqref="AC38">
    <cfRule type="expression" dxfId="4" priority="524">
      <formula>$M38=#REF!</formula>
    </cfRule>
    <cfRule type="expression" dxfId="3" priority="525">
      <formula>$M38=#REF!</formula>
    </cfRule>
    <cfRule type="expression" dxfId="2" priority="526">
      <formula>$M38=#REF!</formula>
    </cfRule>
    <cfRule type="expression" dxfId="1" priority="527">
      <formula>$M38=#REF!</formula>
    </cfRule>
  </conditionalFormatting>
  <dataValidations disablePrompts="1" count="9">
    <dataValidation type="list" allowBlank="1" showInputMessage="1" showErrorMessage="1" sqref="M16 M21 M40 M42 M44 M46 M48 M50 M55 M57 M59 M61 M63 M65 M67 M69 M71 M73">
      <formula1>$B$9:$B$12</formula1>
      <formula2>0</formula2>
    </dataValidation>
    <dataValidation type="list" allowBlank="1" showInputMessage="1" showErrorMessage="1" sqref="Q17:Q20 Q22:Q26 Q28:Q33 Q35:Q39 Q41 Q43 Q45 Q47 Q49 Q52:Q54 Q56 Q58 Q60 Q62 Q64 Q66 Q68 Q70 Q72 Q12:Q15">
      <formula1>"Non,Mut,Mut+ext"</formula1>
      <formula2>0</formula2>
    </dataValidation>
    <dataValidation type="list" allowBlank="1" showInputMessage="1" showErrorMessage="1" sqref="F17:F20 F22:F26 F28:F33 F35:F39 F41 F43 F45 F47 F49 F52:F54 F56 F58 F60 F62 F64 F66 F68 F70 F72 F12">
      <formula1>"Obligatoire,Optionnelle,Facultative"</formula1>
      <formula2>0</formula2>
    </dataValidation>
    <dataValidation type="list" allowBlank="1" showInputMessage="1" showErrorMessage="1" sqref="L65:L73 L20:L21 L26 L33 L39:L40 L42:L50 L54:L63 L12:L16">
      <formula1>"1,2,3,4"</formula1>
      <formula2>0</formula2>
    </dataValidation>
    <dataValidation type="list" allowBlank="1" showInputMessage="1" showErrorMessage="1" sqref="S60">
      <formula1>"Oui,Non"</formula1>
      <formula2>0</formula2>
    </dataValidation>
    <dataValidation type="list" allowBlank="1" showInputMessage="1" showErrorMessage="1" sqref="K54:K73 K20:K21 K26 K33 K39:K40 K42:K50 K12:K16">
      <formula1>"Obligatoire,Option"</formula1>
      <formula2>0</formula2>
    </dataValidation>
    <dataValidation type="list" allowBlank="1" showInputMessage="1" showErrorMessage="1" sqref="B3:C4">
      <formula1>"M1,M2"</formula1>
      <formula2>0</formula2>
    </dataValidation>
    <dataValidation type="list" allowBlank="1" showInputMessage="1" showErrorMessage="1" sqref="B5:C6">
      <formula1>"P1,P2,P3,P4,P5,P6,P7,P8,P9,P10"</formula1>
      <formula2>0</formula2>
    </dataValidation>
    <dataValidation type="list" allowBlank="1" showInputMessage="1" showErrorMessage="1" sqref="I6:K6">
      <formula1>"FI,Alternance,FC,Mixte"</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78"/>
  <sheetViews>
    <sheetView zoomScale="70" zoomScaleNormal="70" workbookViewId="0">
      <selection activeCell="B3" sqref="B3:C4"/>
    </sheetView>
  </sheetViews>
  <sheetFormatPr baseColWidth="10" defaultColWidth="11.44140625" defaultRowHeight="13.2" outlineLevelCol="1" x14ac:dyDescent="0.25"/>
  <cols>
    <col min="1" max="1" width="4.5546875" customWidth="1"/>
    <col min="3" max="3" width="10.44140625" customWidth="1"/>
    <col min="4" max="4" width="20.109375" customWidth="1"/>
    <col min="6" max="6" width="16.109375" customWidth="1"/>
    <col min="8" max="8" width="13.6640625" customWidth="1"/>
    <col min="9" max="9" width="44.5546875" customWidth="1"/>
    <col min="11" max="11" width="15.109375" bestFit="1" customWidth="1"/>
    <col min="26" max="26" width="51.44140625" customWidth="1"/>
    <col min="31" max="34" width="0" hidden="1" customWidth="1" outlineLevel="1"/>
    <col min="35" max="35" width="11.44140625" collapsed="1"/>
  </cols>
  <sheetData>
    <row r="1" spans="1:34" ht="15" customHeight="1" x14ac:dyDescent="0.25">
      <c r="V1" s="38"/>
    </row>
    <row r="2" spans="1:34" ht="15" customHeight="1" x14ac:dyDescent="0.25">
      <c r="W2" s="27" t="s">
        <v>23</v>
      </c>
      <c r="X2" s="27" t="s">
        <v>24</v>
      </c>
      <c r="AE2" s="27" t="s">
        <v>9</v>
      </c>
      <c r="AF2" s="27"/>
      <c r="AG2" s="27" t="s">
        <v>10</v>
      </c>
      <c r="AH2" s="27"/>
    </row>
    <row r="3" spans="1:34" ht="15" customHeight="1" x14ac:dyDescent="0.25">
      <c r="B3" s="675" t="s">
        <v>10</v>
      </c>
      <c r="C3" s="675"/>
      <c r="H3" s="41" t="s">
        <v>25</v>
      </c>
      <c r="I3" s="42" t="s">
        <v>26</v>
      </c>
      <c r="J3" s="42"/>
      <c r="K3" s="42"/>
      <c r="U3" s="43" t="str">
        <f>Paramétrage!I6</f>
        <v>M - Mention</v>
      </c>
      <c r="V3" s="43"/>
      <c r="W3" s="27">
        <f>ROUND(SUMIFS($U$12:$U$76,$H$12:$H$76,$U3,$Q$12:$Q$76,"&lt;&gt;Mut+ext"),0)</f>
        <v>17</v>
      </c>
      <c r="X3" s="27">
        <f ca="1">SUMIF($H$12:$H$96,$U3,$Y$12:$Y$71)</f>
        <v>349</v>
      </c>
      <c r="AE3" s="27">
        <f>IF($B$3="M2",0,I7)</f>
        <v>0</v>
      </c>
      <c r="AF3" s="27"/>
      <c r="AG3" s="27">
        <f>IF($B$3="M1",0,I7)</f>
        <v>30</v>
      </c>
      <c r="AH3" s="27"/>
    </row>
    <row r="4" spans="1:34" ht="15" customHeight="1" x14ac:dyDescent="0.25">
      <c r="B4" s="675"/>
      <c r="C4" s="675"/>
      <c r="H4" s="44" t="s">
        <v>27</v>
      </c>
      <c r="I4" s="42" t="str">
        <f>Synthèse!B3</f>
        <v>MASTER COMMUNICATION DES ORGANISATIONS</v>
      </c>
      <c r="J4" s="42"/>
      <c r="K4" s="42"/>
      <c r="U4" s="43" t="str">
        <f>Paramétrage!I7</f>
        <v>TR - Transversale</v>
      </c>
      <c r="V4" s="43"/>
      <c r="W4" s="27">
        <f>ROUND(SUMIFS($U$12:$U$76,$H$12:$H$76,$U4,$Q$12:$Q$76,"&lt;&gt;Mut+ext"),0)</f>
        <v>0</v>
      </c>
      <c r="X4" s="27">
        <f ca="1">SUMIF($H$12:$H$96,$U4,$Y$12:$Y$71)</f>
        <v>0</v>
      </c>
      <c r="AE4" s="27">
        <f t="shared" ref="AE4:AF8" si="0">IF($B$3="M2",0,W3)</f>
        <v>0</v>
      </c>
      <c r="AF4" s="27">
        <f t="shared" si="0"/>
        <v>0</v>
      </c>
      <c r="AG4" s="27">
        <f t="shared" ref="AG4:AH8" si="1">IF($B$3="M1",0,W3)</f>
        <v>17</v>
      </c>
      <c r="AH4" s="27">
        <f t="shared" ca="1" si="1"/>
        <v>349</v>
      </c>
    </row>
    <row r="5" spans="1:34" ht="15" customHeight="1" x14ac:dyDescent="0.25">
      <c r="B5" s="675" t="s">
        <v>239</v>
      </c>
      <c r="C5" s="675"/>
      <c r="H5" s="41" t="s">
        <v>29</v>
      </c>
      <c r="I5" s="42" t="s">
        <v>240</v>
      </c>
      <c r="J5" s="42"/>
      <c r="K5" s="42"/>
      <c r="U5" s="43" t="str">
        <f>Paramétrage!I8</f>
        <v>RFC - Recettes de FC</v>
      </c>
      <c r="V5" s="43"/>
      <c r="W5" s="27">
        <f>ROUND(SUMIFS($U$12:$U$76,$H$12:$H$76,$U5,$Q$12:$Q$76,"&lt;&gt;Mut+ext"),0)</f>
        <v>0</v>
      </c>
      <c r="X5" s="27">
        <f ca="1">SUMIF($H$12:$H$96,$U5,$Y$12:$Y$71)</f>
        <v>0</v>
      </c>
      <c r="AE5" s="27">
        <f t="shared" si="0"/>
        <v>0</v>
      </c>
      <c r="AF5" s="27">
        <f t="shared" si="0"/>
        <v>0</v>
      </c>
      <c r="AG5" s="27">
        <f t="shared" si="1"/>
        <v>0</v>
      </c>
      <c r="AH5" s="27">
        <f t="shared" ca="1" si="1"/>
        <v>0</v>
      </c>
    </row>
    <row r="6" spans="1:34" ht="15" customHeight="1" x14ac:dyDescent="0.25">
      <c r="B6" s="675"/>
      <c r="C6" s="675"/>
      <c r="H6" s="41" t="s">
        <v>31</v>
      </c>
      <c r="I6" s="42" t="s">
        <v>32</v>
      </c>
      <c r="J6" s="42"/>
      <c r="K6" s="42"/>
      <c r="U6" s="43" t="str">
        <f>Paramétrage!I9</f>
        <v>RA - Recettes d'apprentissage</v>
      </c>
      <c r="V6" s="43"/>
      <c r="W6" s="27">
        <f>ROUND(SUMIFS($U$12:$U$76,$H$12:$H$76,$U6,$Q$12:$Q$76,"&lt;&gt;Mut+ext"),0)</f>
        <v>0</v>
      </c>
      <c r="X6" s="27">
        <f ca="1">SUMIF($H$12:$H$96,$U6,$Y$12:$Y$71)</f>
        <v>0</v>
      </c>
      <c r="AE6" s="27">
        <f t="shared" si="0"/>
        <v>0</v>
      </c>
      <c r="AF6" s="27">
        <f t="shared" si="0"/>
        <v>0</v>
      </c>
      <c r="AG6" s="27">
        <f t="shared" si="1"/>
        <v>0</v>
      </c>
      <c r="AH6" s="27">
        <f t="shared" ca="1" si="1"/>
        <v>0</v>
      </c>
    </row>
    <row r="7" spans="1:34" ht="15" customHeight="1" x14ac:dyDescent="0.25">
      <c r="B7" s="45"/>
      <c r="H7" s="47" t="s">
        <v>33</v>
      </c>
      <c r="I7" s="42">
        <v>30</v>
      </c>
      <c r="J7" s="42"/>
      <c r="K7" s="42"/>
      <c r="U7" s="43" t="str">
        <f>Paramétrage!I10</f>
        <v>RP - Recettes propres autres</v>
      </c>
      <c r="V7" s="43"/>
      <c r="W7" s="27">
        <f>ROUND(SUMIFS($U$12:$U$76,$H$12:$H$76,$U7,$Q$12:$Q$76,"&lt;&gt;Mut+ext"),0)</f>
        <v>0</v>
      </c>
      <c r="X7" s="27">
        <f ca="1">SUMIF($H$12:$H$96,$U7,$Y$12:$Y$71)</f>
        <v>0</v>
      </c>
      <c r="AE7" s="27">
        <f t="shared" si="0"/>
        <v>0</v>
      </c>
      <c r="AF7" s="27">
        <f t="shared" si="0"/>
        <v>0</v>
      </c>
      <c r="AG7" s="27">
        <f t="shared" si="1"/>
        <v>0</v>
      </c>
      <c r="AH7" s="27">
        <f t="shared" ca="1" si="1"/>
        <v>0</v>
      </c>
    </row>
    <row r="8" spans="1:34" ht="15" customHeight="1" x14ac:dyDescent="0.25">
      <c r="B8" s="48"/>
      <c r="AE8" s="27">
        <f t="shared" si="0"/>
        <v>0</v>
      </c>
      <c r="AF8" s="27">
        <f t="shared" si="0"/>
        <v>0</v>
      </c>
      <c r="AG8" s="27">
        <f t="shared" si="1"/>
        <v>0</v>
      </c>
      <c r="AH8" s="27">
        <f t="shared" ca="1" si="1"/>
        <v>0</v>
      </c>
    </row>
    <row r="9" spans="1:34" ht="16.2" thickBot="1" x14ac:dyDescent="0.3">
      <c r="B9" s="37"/>
    </row>
    <row r="10" spans="1:34" ht="87" thickBot="1" x14ac:dyDescent="0.3">
      <c r="A10" s="227"/>
      <c r="B10" s="228" t="s">
        <v>34</v>
      </c>
      <c r="C10" s="771"/>
      <c r="D10" s="772"/>
      <c r="E10" s="228"/>
      <c r="F10" s="228"/>
      <c r="G10" s="229" t="s">
        <v>35</v>
      </c>
      <c r="H10" s="229" t="s">
        <v>36</v>
      </c>
      <c r="I10" s="230" t="s">
        <v>37</v>
      </c>
      <c r="J10" s="51" t="s">
        <v>38</v>
      </c>
      <c r="K10" s="51" t="s">
        <v>39</v>
      </c>
      <c r="L10" s="230" t="s">
        <v>40</v>
      </c>
      <c r="M10" s="229" t="s">
        <v>41</v>
      </c>
      <c r="N10" s="231" t="s">
        <v>42</v>
      </c>
      <c r="O10" s="51" t="s">
        <v>43</v>
      </c>
      <c r="P10" s="232" t="s">
        <v>44</v>
      </c>
      <c r="Q10" s="233" t="s">
        <v>45</v>
      </c>
      <c r="R10" s="234" t="s">
        <v>46</v>
      </c>
      <c r="S10" s="234"/>
      <c r="T10" s="234"/>
      <c r="U10" s="51" t="s">
        <v>47</v>
      </c>
      <c r="V10" s="51" t="s">
        <v>48</v>
      </c>
      <c r="W10" s="231" t="s">
        <v>49</v>
      </c>
      <c r="X10" s="231" t="s">
        <v>50</v>
      </c>
      <c r="Y10" s="235" t="s">
        <v>51</v>
      </c>
      <c r="Z10" s="236" t="s">
        <v>52</v>
      </c>
      <c r="AA10" s="53"/>
      <c r="AB10" s="53"/>
      <c r="AC10" s="50" t="s">
        <v>53</v>
      </c>
      <c r="AD10" s="54" t="s">
        <v>54</v>
      </c>
      <c r="AE10" s="55" t="s">
        <v>55</v>
      </c>
      <c r="AF10" s="56" t="s">
        <v>56</v>
      </c>
    </row>
    <row r="11" spans="1:34" ht="16.2" thickBot="1" x14ac:dyDescent="0.35">
      <c r="A11" s="237"/>
      <c r="B11" s="238" t="s">
        <v>57</v>
      </c>
      <c r="C11" s="773" t="s">
        <v>58</v>
      </c>
      <c r="D11" s="774"/>
      <c r="E11" s="239" t="s">
        <v>59</v>
      </c>
      <c r="F11" s="239" t="s">
        <v>60</v>
      </c>
      <c r="G11" s="229"/>
      <c r="H11" s="229"/>
      <c r="I11" s="230"/>
      <c r="J11" s="51"/>
      <c r="K11" s="51"/>
      <c r="L11" s="230"/>
      <c r="M11" s="229"/>
      <c r="N11" s="231"/>
      <c r="O11" s="51"/>
      <c r="P11" s="232"/>
      <c r="Q11" s="233"/>
      <c r="R11" s="234"/>
      <c r="S11" s="234"/>
      <c r="T11" s="234"/>
      <c r="U11" s="51"/>
      <c r="V11" s="240">
        <f>V51+V76</f>
        <v>259</v>
      </c>
      <c r="W11" s="241">
        <f>W51+W76</f>
        <v>90</v>
      </c>
      <c r="X11" s="241">
        <f>X51+X76</f>
        <v>349</v>
      </c>
      <c r="Y11" s="242">
        <f>Y51+Y76</f>
        <v>349</v>
      </c>
      <c r="Z11" s="236"/>
      <c r="AA11" s="53"/>
      <c r="AB11" s="53"/>
      <c r="AC11" s="50"/>
      <c r="AD11" s="54"/>
      <c r="AE11" s="55"/>
      <c r="AF11" s="56"/>
    </row>
    <row r="12" spans="1:34" ht="18.75" customHeight="1" x14ac:dyDescent="0.25">
      <c r="A12" s="761" t="s">
        <v>61</v>
      </c>
      <c r="B12" s="766" t="s">
        <v>62</v>
      </c>
      <c r="C12" s="696" t="s">
        <v>170</v>
      </c>
      <c r="D12" s="697"/>
      <c r="E12" s="693">
        <v>0</v>
      </c>
      <c r="F12" s="693" t="s">
        <v>64</v>
      </c>
      <c r="G12" s="244" t="s">
        <v>65</v>
      </c>
      <c r="H12" s="245" t="s">
        <v>66</v>
      </c>
      <c r="I12" s="246" t="s">
        <v>171</v>
      </c>
      <c r="J12" s="210">
        <v>71</v>
      </c>
      <c r="K12" s="247" t="s">
        <v>64</v>
      </c>
      <c r="L12" s="248">
        <v>1</v>
      </c>
      <c r="M12" s="210" t="s">
        <v>68</v>
      </c>
      <c r="N12" s="249">
        <v>14</v>
      </c>
      <c r="O12" s="250">
        <v>30</v>
      </c>
      <c r="P12" s="251">
        <v>250</v>
      </c>
      <c r="Q12" s="252" t="s">
        <v>69</v>
      </c>
      <c r="R12" s="704" t="s">
        <v>172</v>
      </c>
      <c r="S12" s="704"/>
      <c r="T12" s="704"/>
      <c r="U12" s="253">
        <f>IF(OR(P12="",M12=Paramétrage!$C$10,M12=Paramétrage!$C$13,M12=Paramétrage!$C$17,M12=Paramétrage!$C$20,M12=Paramétrage!$C$24,M12=Paramétrage!$C$27,AND(M12&lt;&gt;Paramétrage!$C$9,Q12="Mut+ext")),0,ROUNDUP(O12/P12,0))</f>
        <v>0</v>
      </c>
      <c r="V12" s="254">
        <f>IF(OR(M12="",Q12="Mut+ext"),0,IF(VLOOKUP(M12,Paramétrage!$C$6:$E$29,2,0)=0,0,IF(P12="","saisir capacité",N12*U12*VLOOKUP(M12,Paramétrage!$C$6:$E$29,2,0))))</f>
        <v>0</v>
      </c>
      <c r="W12" s="255"/>
      <c r="X12" s="256">
        <f>IF(OR(M12="",Q12="Mut+ext"),0,IF(ISERROR(V12+W12)=1,V12,V12+W12))</f>
        <v>0</v>
      </c>
      <c r="Y12" s="257">
        <f>IF(OR(M12="",Q12="Mut+ext"),0,IF(ISERROR(W12+V12*VLOOKUP(M12,Paramétrage!$C$6:$E$29,3,0))=1,X12,W12+V12*VLOOKUP(M12,Paramétrage!$C$6:$E$29,3,0)))</f>
        <v>0</v>
      </c>
      <c r="Z12" s="258" t="s">
        <v>173</v>
      </c>
      <c r="AA12" s="78"/>
      <c r="AB12" s="78"/>
      <c r="AC12" s="79"/>
      <c r="AD12" s="80"/>
      <c r="AE12" s="81">
        <f>IF(G12="",0,IF(K12="",0,IF(SUMIF($G$12:$G$15,G12,$O$12:$O$15)=0,0,IF(OR(L12="",K12="obligatoire"),AF12/SUMIF($G$12:$G$15,G12,$O$12:$O$15),AF12/(SUMIF($G$12:$G$15,G12,$O$12:$O$15)/L12)))))</f>
        <v>14</v>
      </c>
      <c r="AF12" s="82">
        <f>N12*O12</f>
        <v>420</v>
      </c>
    </row>
    <row r="13" spans="1:34" ht="15.6" x14ac:dyDescent="0.25">
      <c r="A13" s="762"/>
      <c r="B13" s="767"/>
      <c r="C13" s="698"/>
      <c r="D13" s="699"/>
      <c r="E13" s="693"/>
      <c r="F13" s="693"/>
      <c r="G13" s="244" t="s">
        <v>71</v>
      </c>
      <c r="H13" s="245" t="s">
        <v>66</v>
      </c>
      <c r="I13" s="291" t="s">
        <v>174</v>
      </c>
      <c r="J13" s="261">
        <v>71</v>
      </c>
      <c r="K13" s="292" t="s">
        <v>64</v>
      </c>
      <c r="L13" s="263">
        <v>1</v>
      </c>
      <c r="M13" s="261" t="s">
        <v>68</v>
      </c>
      <c r="N13" s="293">
        <v>4</v>
      </c>
      <c r="O13" s="294">
        <v>30</v>
      </c>
      <c r="P13" s="266">
        <v>250</v>
      </c>
      <c r="Q13" s="252" t="s">
        <v>69</v>
      </c>
      <c r="R13" s="704" t="s">
        <v>172</v>
      </c>
      <c r="S13" s="704"/>
      <c r="T13" s="704"/>
      <c r="U13" s="253">
        <f>IF(OR(P13="",M13=Paramétrage!$C$10,M13=Paramétrage!$C$13,M13=Paramétrage!$C$17,M13=Paramétrage!$C$20,M13=Paramétrage!$C$24,M13=Paramétrage!$C$27,AND(M13&lt;&gt;Paramétrage!$C$9,Q13="Mut+ext")),0,ROUNDUP(O13/P13,0))</f>
        <v>0</v>
      </c>
      <c r="V13" s="254">
        <f>IF(OR(M13="",Q13="Mut+ext"),0,IF(VLOOKUP(M13,Paramétrage!$C$6:$E$29,2,0)=0,0,IF(P13="","saisir capacité",N13*U13*VLOOKUP(M13,Paramétrage!$C$6:$E$29,2,0))))</f>
        <v>0</v>
      </c>
      <c r="W13" s="255"/>
      <c r="X13" s="256">
        <f>IF(OR(M13="",Q13="Mut+ext"),0,IF(ISERROR(V13+W13)=1,V13,V13+W13))</f>
        <v>0</v>
      </c>
      <c r="Y13" s="257">
        <f>IF(OR(M13="",Q13="Mut+ext"),0,IF(ISERROR(W13+V13*VLOOKUP(M13,Paramétrage!$C$6:$E$29,3,0))=1,X13,W13+V13*VLOOKUP(M13,Paramétrage!$C$6:$E$29,3,0)))</f>
        <v>0</v>
      </c>
      <c r="Z13" s="258"/>
      <c r="AA13" s="78"/>
      <c r="AB13" s="78"/>
      <c r="AC13" s="84"/>
      <c r="AD13" s="80"/>
      <c r="AE13" s="81">
        <f t="shared" ref="AE13:AE15" si="2">IF(G13="",0,IF(K13="",0,IF(SUMIF($G$12:$G$15,G13,$O$12:$O$15)=0,0,IF(OR(L13="",K13="obligatoire"),AF13/SUMIF($G$12:$G$15,G13,$O$12:$O$15),AF13/(SUMIF($G$12:$G$15,G13,$O$12:$O$15)/L13)))))</f>
        <v>4</v>
      </c>
      <c r="AF13" s="85">
        <f>N13*O13</f>
        <v>120</v>
      </c>
    </row>
    <row r="14" spans="1:34" ht="15.6" x14ac:dyDescent="0.25">
      <c r="A14" s="762"/>
      <c r="B14" s="767"/>
      <c r="C14" s="698"/>
      <c r="D14" s="699"/>
      <c r="E14" s="693"/>
      <c r="F14" s="693"/>
      <c r="G14" s="244" t="s">
        <v>175</v>
      </c>
      <c r="H14" s="245" t="s">
        <v>66</v>
      </c>
      <c r="I14" s="291" t="s">
        <v>176</v>
      </c>
      <c r="J14" s="397">
        <v>71</v>
      </c>
      <c r="K14" s="292" t="s">
        <v>64</v>
      </c>
      <c r="L14" s="263">
        <v>1</v>
      </c>
      <c r="M14" s="261" t="s">
        <v>177</v>
      </c>
      <c r="N14" s="293">
        <v>2</v>
      </c>
      <c r="O14" s="294">
        <v>30</v>
      </c>
      <c r="P14" s="398">
        <v>30</v>
      </c>
      <c r="Q14" s="267" t="s">
        <v>77</v>
      </c>
      <c r="R14" s="584"/>
      <c r="S14" s="584"/>
      <c r="T14" s="585"/>
      <c r="U14" s="253">
        <f>IF(OR(P14="",M14=Paramétrage!$C$10,M14=Paramétrage!$C$13,M14=Paramétrage!$C$17,M14=Paramétrage!$C$20,M14=Paramétrage!$C$24,M14=Paramétrage!$C$27,AND(M14&lt;&gt;Paramétrage!$C$9,Q14="Mut+ext")),0,ROUNDUP(O14/P14,0))</f>
        <v>1</v>
      </c>
      <c r="V14" s="254">
        <f>IF(OR(M14="",Q14="Mut+ext"),0,IF(VLOOKUP(M14,Paramétrage!$C$6:$E$29,2,0)=0,0,IF(P14="","saisir capacité",N14*U14*VLOOKUP(M14,Paramétrage!$C$6:$E$29,2,0))))</f>
        <v>2</v>
      </c>
      <c r="W14" s="255"/>
      <c r="X14" s="256">
        <f>IF(OR(M14="",Q14="Mut+ext"),0,IF(ISERROR(V14+W14)=1,V14,V14+W14))</f>
        <v>2</v>
      </c>
      <c r="Y14" s="257">
        <f>IF(OR(M14="",Q14="Mut+ext"),0,IF(ISERROR(W14+V14*VLOOKUP(M14,Paramétrage!$C$6:$E$29,3,0))=1,X14,W14+V14*VLOOKUP(M14,Paramétrage!$C$6:$E$29,3,0)))</f>
        <v>2</v>
      </c>
      <c r="Z14" s="402"/>
      <c r="AA14" s="84"/>
      <c r="AB14" s="588"/>
      <c r="AC14" s="589"/>
      <c r="AD14" s="80"/>
      <c r="AE14" s="81">
        <f t="shared" si="2"/>
        <v>2</v>
      </c>
      <c r="AF14" s="85">
        <f>N14*O14</f>
        <v>60</v>
      </c>
    </row>
    <row r="15" spans="1:34" ht="15.6" x14ac:dyDescent="0.25">
      <c r="A15" s="762"/>
      <c r="B15" s="767"/>
      <c r="C15" s="700"/>
      <c r="D15" s="701"/>
      <c r="E15" s="692"/>
      <c r="F15" s="692"/>
      <c r="G15" s="244"/>
      <c r="H15" s="245"/>
      <c r="I15" s="291"/>
      <c r="J15" s="397"/>
      <c r="K15" s="292"/>
      <c r="L15" s="263"/>
      <c r="M15" s="261"/>
      <c r="N15" s="293"/>
      <c r="O15" s="294"/>
      <c r="P15" s="398"/>
      <c r="Q15" s="267"/>
      <c r="R15" s="584"/>
      <c r="S15" s="584"/>
      <c r="T15" s="585"/>
      <c r="U15" s="586"/>
      <c r="V15" s="587"/>
      <c r="W15" s="255"/>
      <c r="X15" s="256"/>
      <c r="Y15" s="257"/>
      <c r="Z15" s="402"/>
      <c r="AA15" s="84"/>
      <c r="AB15" s="588"/>
      <c r="AC15" s="589"/>
      <c r="AD15" s="80"/>
      <c r="AE15" s="81">
        <f t="shared" si="2"/>
        <v>0</v>
      </c>
      <c r="AF15" s="85">
        <f>N15*O15</f>
        <v>0</v>
      </c>
    </row>
    <row r="16" spans="1:34" ht="15.6" x14ac:dyDescent="0.25">
      <c r="A16" s="762"/>
      <c r="B16" s="768"/>
      <c r="C16" s="269"/>
      <c r="D16" s="270"/>
      <c r="E16" s="271"/>
      <c r="F16" s="271"/>
      <c r="G16" s="271"/>
      <c r="H16" s="272"/>
      <c r="I16" s="273"/>
      <c r="J16" s="274"/>
      <c r="K16" s="275"/>
      <c r="L16" s="276"/>
      <c r="M16" s="277"/>
      <c r="N16" s="278">
        <f>AE16</f>
        <v>20</v>
      </c>
      <c r="O16" s="279"/>
      <c r="P16" s="279"/>
      <c r="Q16" s="280"/>
      <c r="R16" s="281"/>
      <c r="S16" s="281"/>
      <c r="T16" s="282"/>
      <c r="U16" s="105"/>
      <c r="V16" s="107">
        <f>SUM(V12:V15)</f>
        <v>2</v>
      </c>
      <c r="W16" s="99">
        <f>SUM(W12:W15)</f>
        <v>0</v>
      </c>
      <c r="X16" s="107">
        <f>SUM(X12:X15)</f>
        <v>2</v>
      </c>
      <c r="Y16" s="108">
        <f>SUM(Y12:Y15)</f>
        <v>2</v>
      </c>
      <c r="Z16" s="287"/>
      <c r="AA16" s="110"/>
      <c r="AB16" s="111"/>
      <c r="AC16" s="112"/>
      <c r="AD16" s="113"/>
      <c r="AE16" s="114">
        <f>SUM(AE12:AE15)</f>
        <v>20</v>
      </c>
      <c r="AF16" s="114">
        <f>SUM(AF12:AF15)</f>
        <v>600</v>
      </c>
    </row>
    <row r="17" spans="1:32" ht="15" customHeight="1" x14ac:dyDescent="0.25">
      <c r="A17" s="762"/>
      <c r="B17" s="766" t="s">
        <v>73</v>
      </c>
      <c r="C17" s="749" t="s">
        <v>241</v>
      </c>
      <c r="D17" s="750"/>
      <c r="E17" s="688">
        <v>8</v>
      </c>
      <c r="F17" s="688" t="s">
        <v>64</v>
      </c>
      <c r="G17" s="288" t="s">
        <v>65</v>
      </c>
      <c r="H17" s="289" t="s">
        <v>66</v>
      </c>
      <c r="I17" s="246" t="s">
        <v>242</v>
      </c>
      <c r="J17" s="210">
        <v>71</v>
      </c>
      <c r="K17" s="247" t="s">
        <v>64</v>
      </c>
      <c r="L17" s="263">
        <v>1</v>
      </c>
      <c r="M17" s="210" t="s">
        <v>82</v>
      </c>
      <c r="N17" s="249">
        <v>15</v>
      </c>
      <c r="O17" s="250">
        <v>30</v>
      </c>
      <c r="P17" s="251">
        <v>30</v>
      </c>
      <c r="Q17" s="252" t="s">
        <v>77</v>
      </c>
      <c r="R17" s="268"/>
      <c r="S17" s="268"/>
      <c r="T17" s="268"/>
      <c r="U17" s="253">
        <f>IF(OR(P17="",M17=Paramétrage!$C$10,M17=Paramétrage!$C$13,M17=Paramétrage!$C$17,M17=Paramétrage!$C$20,M17=Paramétrage!$C$24,M17=Paramétrage!$C$27,AND(M17&lt;&gt;Paramétrage!$C$9,Q17="Mut+ext")),0,ROUNDUP(O17/P17,0))</f>
        <v>1</v>
      </c>
      <c r="V17" s="254">
        <f>IF(OR(M17="",Q17="Mut+ext"),0,IF(VLOOKUP(M17,Paramétrage!$C$6:$E$29,2,0)=0,0,IF(P17="","saisir capacité",N17*U17*VLOOKUP(M17,Paramétrage!$C$6:$E$29,2,0))))</f>
        <v>15</v>
      </c>
      <c r="W17" s="255"/>
      <c r="X17" s="256">
        <f>IF(OR(M17="",Q17="Mut+ext"),0,IF(ISERROR(V17+W17)=1,V17,V17+W17))</f>
        <v>15</v>
      </c>
      <c r="Y17" s="257">
        <f>IF(OR(M17="",Q17="Mut+ext"),0,IF(ISERROR(W17+V17*VLOOKUP(M17,Paramétrage!$C$6:$E$29,3,0))=1,X17,W17+V17*VLOOKUP(M17,Paramétrage!$C$6:$E$29,3,0)))</f>
        <v>15</v>
      </c>
      <c r="Z17" s="258"/>
      <c r="AA17" s="78"/>
      <c r="AB17" s="78"/>
      <c r="AC17" s="79"/>
      <c r="AD17" s="80"/>
      <c r="AE17" s="81">
        <f>IF(G17="",0,IF(K17="",0,IF(SUMIF($G$17:$G$21,G17,$O$17:$O$21)=0,0,IF(OR(L17="",K17="obligatoire"),AF17/SUMIF($G$17:$G$21,G17,$O$17:$O$21),AF17/(SUMIF($G$17:$G$21,G17,$O$17:$O$21)/L17)))))</f>
        <v>15</v>
      </c>
      <c r="AF17" s="82">
        <f>N17*O17</f>
        <v>450</v>
      </c>
    </row>
    <row r="18" spans="1:32" ht="15.6" x14ac:dyDescent="0.25">
      <c r="A18" s="762"/>
      <c r="B18" s="767"/>
      <c r="C18" s="751"/>
      <c r="D18" s="752"/>
      <c r="E18" s="693"/>
      <c r="F18" s="693"/>
      <c r="G18" s="288" t="s">
        <v>71</v>
      </c>
      <c r="H18" s="289" t="s">
        <v>66</v>
      </c>
      <c r="I18" s="246" t="s">
        <v>243</v>
      </c>
      <c r="J18" s="210" t="s">
        <v>98</v>
      </c>
      <c r="K18" s="247" t="s">
        <v>64</v>
      </c>
      <c r="L18" s="263">
        <v>1</v>
      </c>
      <c r="M18" s="210" t="s">
        <v>82</v>
      </c>
      <c r="N18" s="249">
        <v>15</v>
      </c>
      <c r="O18" s="250">
        <v>30</v>
      </c>
      <c r="P18" s="251">
        <v>30</v>
      </c>
      <c r="Q18" s="267" t="s">
        <v>77</v>
      </c>
      <c r="R18" s="268"/>
      <c r="S18" s="268"/>
      <c r="T18" s="268"/>
      <c r="U18" s="253">
        <f>IF(OR(P18="",M18=Paramétrage!$C$10,M18=Paramétrage!$C$13,M18=Paramétrage!$C$17,M18=Paramétrage!$C$20,M18=Paramétrage!$C$24,M18=Paramétrage!$C$27,AND(M18&lt;&gt;Paramétrage!$C$9,Q18="Mut+ext")),0,ROUNDUP(O18/P18,0))</f>
        <v>1</v>
      </c>
      <c r="V18" s="254">
        <f>IF(OR(M18="",Q18="Mut+ext"),0,IF(VLOOKUP(M18,Paramétrage!$C$6:$E$29,2,0)=0,0,IF(P18="","saisir capacité",N18*U18*VLOOKUP(M18,Paramétrage!$C$6:$E$29,2,0))))</f>
        <v>15</v>
      </c>
      <c r="W18" s="255"/>
      <c r="X18" s="256">
        <f>IF(OR(M18="",Q18="Mut+ext"),0,IF(ISERROR(V18+W18)=1,V18,V18+W18))</f>
        <v>15</v>
      </c>
      <c r="Y18" s="257">
        <f>IF(OR(M18="",Q18="Mut+ext"),0,IF(ISERROR(W18+V18*VLOOKUP(M18,Paramétrage!$C$6:$E$29,3,0))=1,X18,W18+V18*VLOOKUP(M18,Paramétrage!$C$6:$E$29,3,0)))</f>
        <v>15</v>
      </c>
      <c r="Z18" s="258"/>
      <c r="AA18" s="78"/>
      <c r="AB18" s="78"/>
      <c r="AC18" s="84"/>
      <c r="AD18" s="80"/>
      <c r="AE18" s="81">
        <f>IF(G18="",0,IF(K18="",0,IF(SUMIF($G$17:$G$21,G18,$O$17:$O$21)=0,0,IF(OR(L18="",K18="obligatoire"),AF18/SUMIF($G$17:$G$21,G18,$O$17:$O$21),AF18/(SUMIF($G$17:$G$21,G18,$O$17:$O$21)/L18)))))</f>
        <v>15</v>
      </c>
      <c r="AF18" s="85">
        <f>N18*O18</f>
        <v>450</v>
      </c>
    </row>
    <row r="19" spans="1:32" ht="15.6" x14ac:dyDescent="0.25">
      <c r="A19" s="762"/>
      <c r="B19" s="767"/>
      <c r="C19" s="751"/>
      <c r="D19" s="752"/>
      <c r="E19" s="693"/>
      <c r="F19" s="693"/>
      <c r="G19" s="288" t="s">
        <v>175</v>
      </c>
      <c r="H19" s="289" t="s">
        <v>66</v>
      </c>
      <c r="I19" s="246" t="s">
        <v>244</v>
      </c>
      <c r="J19" s="210">
        <v>71</v>
      </c>
      <c r="K19" s="247" t="s">
        <v>64</v>
      </c>
      <c r="L19" s="263">
        <v>1</v>
      </c>
      <c r="M19" s="210" t="s">
        <v>82</v>
      </c>
      <c r="N19" s="249">
        <v>15</v>
      </c>
      <c r="O19" s="250">
        <v>30</v>
      </c>
      <c r="P19" s="251">
        <v>30</v>
      </c>
      <c r="Q19" s="267" t="s">
        <v>77</v>
      </c>
      <c r="R19" s="268"/>
      <c r="S19" s="268"/>
      <c r="T19" s="268"/>
      <c r="U19" s="253">
        <f>IF(OR(P19="",M19=Paramétrage!$C$10,M19=Paramétrage!$C$13,M19=Paramétrage!$C$17,M19=Paramétrage!$C$20,M19=Paramétrage!$C$24,M19=Paramétrage!$C$27,AND(M19&lt;&gt;Paramétrage!$C$9,Q19="Mut+ext")),0,ROUNDUP(O19/P19,0))</f>
        <v>1</v>
      </c>
      <c r="V19" s="254">
        <f>IF(OR(M19="",Q19="Mut+ext"),0,IF(VLOOKUP(M19,Paramétrage!$C$6:$E$29,2,0)=0,0,IF(P19="","saisir capacité",N19*U19*VLOOKUP(M19,Paramétrage!$C$6:$E$29,2,0))))</f>
        <v>15</v>
      </c>
      <c r="W19" s="255"/>
      <c r="X19" s="256">
        <f>IF(OR(M19="",Q19="Mut+ext"),0,IF(ISERROR(V19+W19)=1,V19,V19+W19))</f>
        <v>15</v>
      </c>
      <c r="Y19" s="257">
        <f>IF(OR(M19="",Q19="Mut+ext"),0,IF(ISERROR(W19+V19*VLOOKUP(M19,Paramétrage!$C$6:$E$29,3,0))=1,X19,W19+V19*VLOOKUP(M19,Paramétrage!$C$6:$E$29,3,0)))</f>
        <v>15</v>
      </c>
      <c r="Z19" s="258"/>
      <c r="AA19" s="78"/>
      <c r="AB19" s="78"/>
      <c r="AC19" s="84"/>
      <c r="AD19" s="80"/>
      <c r="AE19" s="81">
        <f>IF(G19="",0,IF(K19="",0,IF(SUMIF($G$17:$G$21,G19,$O$17:$O$21)=0,0,IF(OR(L19="",K19="obligatoire"),AF19/SUMIF($G$17:$G$21,G19,$O$17:$O$21),AF19/(SUMIF($G$17:$G$21,G19,$O$17:$O$21)/L19)))))</f>
        <v>15</v>
      </c>
      <c r="AF19" s="85">
        <f>N19*O19</f>
        <v>450</v>
      </c>
    </row>
    <row r="20" spans="1:32" ht="15.6" x14ac:dyDescent="0.25">
      <c r="A20" s="762"/>
      <c r="B20" s="767"/>
      <c r="C20" s="751"/>
      <c r="D20" s="752"/>
      <c r="E20" s="693"/>
      <c r="F20" s="693"/>
      <c r="G20" s="288" t="s">
        <v>245</v>
      </c>
      <c r="H20" s="289" t="s">
        <v>66</v>
      </c>
      <c r="I20" s="246" t="s">
        <v>246</v>
      </c>
      <c r="J20" s="210">
        <v>71</v>
      </c>
      <c r="K20" s="247" t="s">
        <v>64</v>
      </c>
      <c r="L20" s="263">
        <v>1</v>
      </c>
      <c r="M20" s="210" t="s">
        <v>82</v>
      </c>
      <c r="N20" s="249">
        <v>15</v>
      </c>
      <c r="O20" s="250">
        <v>30</v>
      </c>
      <c r="P20" s="251">
        <v>30</v>
      </c>
      <c r="Q20" s="267" t="s">
        <v>77</v>
      </c>
      <c r="R20" s="268"/>
      <c r="S20" s="268"/>
      <c r="T20" s="268"/>
      <c r="U20" s="253">
        <f>IF(OR(P20="",M20=Paramétrage!$C$10,M20=Paramétrage!$C$13,M20=Paramétrage!$C$17,M20=Paramétrage!$C$20,M20=Paramétrage!$C$24,M20=Paramétrage!$C$27,AND(M20&lt;&gt;Paramétrage!$C$9,Q20="Mut+ext")),0,ROUNDUP(O20/P20,0))</f>
        <v>1</v>
      </c>
      <c r="V20" s="254">
        <f>IF(OR(M20="",Q20="Mut+ext"),0,IF(VLOOKUP(M20,Paramétrage!$C$6:$E$29,2,0)=0,0,IF(P20="","saisir capacité",N20*U20*VLOOKUP(M20,Paramétrage!$C$6:$E$29,2,0))))</f>
        <v>15</v>
      </c>
      <c r="W20" s="255"/>
      <c r="X20" s="256">
        <f>IF(OR(M20="",Q20="Mut+ext"),0,IF(ISERROR(V20+W20)=1,V20,V20+W20))</f>
        <v>15</v>
      </c>
      <c r="Y20" s="257">
        <f>IF(OR(M20="",Q20="Mut+ext"),0,IF(ISERROR(W20+V20*VLOOKUP(M20,Paramétrage!$C$6:$E$29,3,0))=1,X20,W20+V20*VLOOKUP(M20,Paramétrage!$C$6:$E$29,3,0)))</f>
        <v>15</v>
      </c>
      <c r="Z20" s="258"/>
      <c r="AA20" s="78"/>
      <c r="AB20" s="78"/>
      <c r="AC20" s="125"/>
      <c r="AD20" s="80"/>
      <c r="AE20" s="81">
        <f>IF(G20="",0,IF(K20="",0,IF(SUMIF($G$17:$G$21,G20,$O$17:$O$21)=0,0,IF(OR(L20="",K20="obligatoire"),AF20/SUMIF($G$17:$G$21,G20,$O$17:$O$21),AF20/(SUMIF($G$17:$G$21,G20,$O$17:$O$21)/L20)))))</f>
        <v>15</v>
      </c>
      <c r="AF20" s="85">
        <f>N20*O20</f>
        <v>450</v>
      </c>
    </row>
    <row r="21" spans="1:32" ht="15.6" x14ac:dyDescent="0.25">
      <c r="A21" s="762"/>
      <c r="B21" s="767"/>
      <c r="C21" s="753"/>
      <c r="D21" s="754"/>
      <c r="E21" s="692"/>
      <c r="F21" s="692"/>
      <c r="G21" s="244"/>
      <c r="H21" s="290"/>
      <c r="I21" s="291"/>
      <c r="J21" s="261"/>
      <c r="K21" s="292"/>
      <c r="L21" s="263"/>
      <c r="M21" s="261"/>
      <c r="N21" s="293"/>
      <c r="O21" s="294"/>
      <c r="P21" s="266"/>
      <c r="Q21" s="267"/>
      <c r="R21" s="268"/>
      <c r="S21" s="268"/>
      <c r="T21" s="268"/>
      <c r="U21" s="253">
        <f>IF(OR(P21="",M21=Paramétrage!$C$10,M21=Paramétrage!$C$13,M21=Paramétrage!$C$17,M21=Paramétrage!$C$20,M21=Paramétrage!$C$24,M21=Paramétrage!$C$27,AND(M21&lt;&gt;Paramétrage!$C$9,Q21="Mut+ext")),0,ROUNDUP(O21/P21,0))</f>
        <v>0</v>
      </c>
      <c r="V21" s="254">
        <f>IF(OR(M21="",Q21="Mut+ext"),0,IF(VLOOKUP(M21,Paramétrage!$C$6:$E$29,2,0)=0,0,IF(P21="","saisir capacité",N21*U21*VLOOKUP(M21,Paramétrage!$C$6:$E$29,2,0))))</f>
        <v>0</v>
      </c>
      <c r="W21" s="255"/>
      <c r="X21" s="256">
        <f>IF(OR(M21="",Q21="Mut+ext"),0,IF(ISERROR(V21+W21)=1,V21,V21+W21))</f>
        <v>0</v>
      </c>
      <c r="Y21" s="257">
        <f>IF(OR(M21="",Q21="Mut+ext"),0,IF(ISERROR(W21+V21*VLOOKUP(M21,Paramétrage!$C$6:$E$29,3,0))=1,X21,W21+V21*VLOOKUP(M21,Paramétrage!$C$6:$E$29,3,0)))</f>
        <v>0</v>
      </c>
      <c r="Z21" s="258"/>
      <c r="AA21" s="78"/>
      <c r="AB21" s="78"/>
      <c r="AC21" s="84"/>
      <c r="AD21" s="80"/>
      <c r="AE21" s="81">
        <f>IF(G21="",0,IF(K21="",0,IF(SUMIF($G$17:$G$21,G21,$O$17:$O$21)=0,0,IF(OR(L21="",K21="obligatoire"),AF21/SUMIF($G$17:$G$21,G21,$O$17:$O$21),AF21/(SUMIF($G$17:$G$21,G21,$O$17:$O$21)/L21)))))</f>
        <v>0</v>
      </c>
      <c r="AF21" s="85">
        <f>N21*O21</f>
        <v>0</v>
      </c>
    </row>
    <row r="22" spans="1:32" ht="15.6" x14ac:dyDescent="0.25">
      <c r="A22" s="762"/>
      <c r="B22" s="768"/>
      <c r="C22" s="269"/>
      <c r="D22" s="270"/>
      <c r="E22" s="271"/>
      <c r="F22" s="271"/>
      <c r="G22" s="271"/>
      <c r="H22" s="272"/>
      <c r="I22" s="273"/>
      <c r="J22" s="274"/>
      <c r="K22" s="275"/>
      <c r="L22" s="276"/>
      <c r="M22" s="277"/>
      <c r="N22" s="278">
        <f>AE22</f>
        <v>60</v>
      </c>
      <c r="O22" s="279"/>
      <c r="P22" s="279"/>
      <c r="Q22" s="280"/>
      <c r="R22" s="281"/>
      <c r="S22" s="281"/>
      <c r="T22" s="282"/>
      <c r="U22" s="283"/>
      <c r="V22" s="284">
        <f>SUM(V17:V21)</f>
        <v>60</v>
      </c>
      <c r="W22" s="277">
        <f>SUM(W17:W21)</f>
        <v>0</v>
      </c>
      <c r="X22" s="285">
        <f>SUM(X17:X21)</f>
        <v>60</v>
      </c>
      <c r="Y22" s="286">
        <f>SUM(Y17:Y21)</f>
        <v>60</v>
      </c>
      <c r="Z22" s="287"/>
      <c r="AA22" s="110"/>
      <c r="AB22" s="111"/>
      <c r="AC22" s="112"/>
      <c r="AD22" s="113"/>
      <c r="AE22" s="114">
        <f>SUM(AE17:AE21)</f>
        <v>60</v>
      </c>
      <c r="AF22" s="115">
        <f>SUM(AF17:AF21)</f>
        <v>1800</v>
      </c>
    </row>
    <row r="23" spans="1:32" ht="16.5" customHeight="1" x14ac:dyDescent="0.25">
      <c r="A23" s="762"/>
      <c r="B23" s="766" t="s">
        <v>83</v>
      </c>
      <c r="C23" s="749" t="s">
        <v>247</v>
      </c>
      <c r="D23" s="750"/>
      <c r="E23" s="688">
        <v>8</v>
      </c>
      <c r="F23" s="688" t="s">
        <v>64</v>
      </c>
      <c r="G23" s="244" t="s">
        <v>85</v>
      </c>
      <c r="H23" s="289" t="s">
        <v>66</v>
      </c>
      <c r="I23" s="246" t="s">
        <v>248</v>
      </c>
      <c r="J23" s="210">
        <v>4</v>
      </c>
      <c r="K23" s="247" t="s">
        <v>64</v>
      </c>
      <c r="L23" s="263">
        <v>1</v>
      </c>
      <c r="M23" s="210" t="s">
        <v>82</v>
      </c>
      <c r="N23" s="249">
        <v>15</v>
      </c>
      <c r="O23" s="250">
        <v>30</v>
      </c>
      <c r="P23" s="251">
        <v>30</v>
      </c>
      <c r="Q23" s="252" t="s">
        <v>77</v>
      </c>
      <c r="R23" s="268"/>
      <c r="S23" s="268"/>
      <c r="T23" s="268"/>
      <c r="U23" s="253">
        <f>IF(OR(P23="",M23=Paramétrage!$C$10,M23=Paramétrage!$C$13,M23=Paramétrage!$C$17,M23=Paramétrage!$C$20,M23=Paramétrage!$C$24,M23=Paramétrage!$C$27,AND(M23&lt;&gt;Paramétrage!$C$9,Q23="Mut+ext")),0,ROUNDUP(O23/P23,0))</f>
        <v>1</v>
      </c>
      <c r="V23" s="254">
        <f>IF(OR(M23="",Q23="Mut+ext"),0,IF(VLOOKUP(M23,Paramétrage!$C$6:$E$29,2,0)=0,0,IF(P23="","saisir capacité",N23*U23*VLOOKUP(M23,Paramétrage!$C$6:$E$29,2,0))))</f>
        <v>15</v>
      </c>
      <c r="W23" s="255"/>
      <c r="X23" s="256">
        <f>IF(OR(M23="",Q23="Mut+ext"),0,IF(ISERROR(V23+W23)=1,V23,V23+W23))</f>
        <v>15</v>
      </c>
      <c r="Y23" s="257">
        <f>IF(OR(M23="",Q23="Mut+ext"),0,IF(ISERROR(W23+V23*VLOOKUP(M23,Paramétrage!$C$6:$E$29,3,0))=1,X23,W23+V23*VLOOKUP(M23,Paramétrage!$C$6:$E$29,3,0)))</f>
        <v>15</v>
      </c>
      <c r="Z23" s="258"/>
      <c r="AA23" s="78"/>
      <c r="AB23" s="78"/>
      <c r="AC23" s="79"/>
      <c r="AD23" s="80"/>
      <c r="AE23" s="81">
        <f>IF(G23="",0,IF(K23="",0,IF(SUMIF(G23:G27,G23,O23:O27)=0,0,IF(OR(L23="",K23="obligatoire"),AF23/SUMIF(G23:G27,G23,O23:O27),AF23/(SUMIF(G23:G27,G23,O23:O27)/L23)))))</f>
        <v>15</v>
      </c>
      <c r="AF23" s="82">
        <f>N23*O23</f>
        <v>450</v>
      </c>
    </row>
    <row r="24" spans="1:32" ht="15.6" x14ac:dyDescent="0.25">
      <c r="A24" s="762"/>
      <c r="B24" s="767"/>
      <c r="C24" s="751"/>
      <c r="D24" s="752"/>
      <c r="E24" s="693"/>
      <c r="F24" s="693"/>
      <c r="G24" s="244" t="s">
        <v>186</v>
      </c>
      <c r="H24" s="289" t="s">
        <v>66</v>
      </c>
      <c r="I24" s="246" t="s">
        <v>249</v>
      </c>
      <c r="J24" s="210">
        <v>2</v>
      </c>
      <c r="K24" s="247" t="s">
        <v>64</v>
      </c>
      <c r="L24" s="263">
        <v>1</v>
      </c>
      <c r="M24" s="210" t="s">
        <v>82</v>
      </c>
      <c r="N24" s="249">
        <v>18</v>
      </c>
      <c r="O24" s="250">
        <v>30</v>
      </c>
      <c r="P24" s="251">
        <v>30</v>
      </c>
      <c r="Q24" s="267" t="s">
        <v>77</v>
      </c>
      <c r="R24" s="268"/>
      <c r="S24" s="268"/>
      <c r="T24" s="268"/>
      <c r="U24" s="253">
        <f>IF(OR(P24="",M24=Paramétrage!$C$10,M24=Paramétrage!$C$13,M24=Paramétrage!$C$17,M24=Paramétrage!$C$20,M24=Paramétrage!$C$24,M24=Paramétrage!$C$27,AND(M24&lt;&gt;Paramétrage!$C$9,Q24="Mut+ext")),0,ROUNDUP(O24/P24,0))</f>
        <v>1</v>
      </c>
      <c r="V24" s="254">
        <f>IF(OR(M24="",Q24="Mut+ext"),0,IF(VLOOKUP(M24,Paramétrage!$C$6:$E$29,2,0)=0,0,IF(P24="","saisir capacité",N24*U24*VLOOKUP(M24,Paramétrage!$C$6:$E$29,2,0))))</f>
        <v>18</v>
      </c>
      <c r="W24" s="255"/>
      <c r="X24" s="256">
        <f>IF(OR(M24="",Q24="Mut+ext"),0,IF(ISERROR(V24+W24)=1,V24,V24+W24))</f>
        <v>18</v>
      </c>
      <c r="Y24" s="257">
        <f>IF(OR(M24="",Q24="Mut+ext"),0,IF(ISERROR(W24+V24*VLOOKUP(M24,Paramétrage!$C$6:$E$29,3,0))=1,X24,W24+V24*VLOOKUP(M24,Paramétrage!$C$6:$E$29,3,0)))</f>
        <v>18</v>
      </c>
      <c r="Z24" s="258"/>
      <c r="AA24" s="78"/>
      <c r="AB24" s="78"/>
      <c r="AC24" s="84"/>
      <c r="AD24" s="80"/>
      <c r="AE24" s="81">
        <f>IF(G24="",0,IF(K24="",0,IF(SUMIF(G23:G27,G24,O23:O27)=0,0,IF(OR(L24="",K24="obligatoire"),AF24/SUMIF(G23:G27,G24,O23:O27),AF24/(SUMIF(G23:G27,G24,O23:O27)/L24)))))</f>
        <v>18</v>
      </c>
      <c r="AF24" s="82">
        <f>N24*O24</f>
        <v>540</v>
      </c>
    </row>
    <row r="25" spans="1:32" ht="15.6" x14ac:dyDescent="0.25">
      <c r="A25" s="762"/>
      <c r="B25" s="767"/>
      <c r="C25" s="751"/>
      <c r="D25" s="752"/>
      <c r="E25" s="693"/>
      <c r="F25" s="693"/>
      <c r="G25" s="244" t="s">
        <v>87</v>
      </c>
      <c r="H25" s="289" t="s">
        <v>66</v>
      </c>
      <c r="I25" s="246" t="s">
        <v>250</v>
      </c>
      <c r="J25" s="210">
        <v>5</v>
      </c>
      <c r="K25" s="247" t="s">
        <v>64</v>
      </c>
      <c r="L25" s="263">
        <v>1</v>
      </c>
      <c r="M25" s="210" t="s">
        <v>82</v>
      </c>
      <c r="N25" s="249">
        <v>15</v>
      </c>
      <c r="O25" s="250">
        <v>30</v>
      </c>
      <c r="P25" s="251">
        <v>30</v>
      </c>
      <c r="Q25" s="267" t="s">
        <v>77</v>
      </c>
      <c r="R25" s="268"/>
      <c r="S25" s="268"/>
      <c r="T25" s="268"/>
      <c r="U25" s="253">
        <f>IF(OR(P25="",M25=Paramétrage!$C$10,M25=Paramétrage!$C$13,M25=Paramétrage!$C$17,M25=Paramétrage!$C$20,M25=Paramétrage!$C$24,M25=Paramétrage!$C$27,AND(M25&lt;&gt;Paramétrage!$C$9,Q25="Mut+ext")),0,ROUNDUP(O25/P25,0))</f>
        <v>1</v>
      </c>
      <c r="V25" s="254">
        <f>IF(OR(M25="",Q25="Mut+ext"),0,IF(VLOOKUP(M25,Paramétrage!$C$6:$E$29,2,0)=0,0,IF(P25="","saisir capacité",N25*U25*VLOOKUP(M25,Paramétrage!$C$6:$E$29,2,0))))</f>
        <v>15</v>
      </c>
      <c r="W25" s="255"/>
      <c r="X25" s="256">
        <f>IF(OR(M25="",Q25="Mut+ext"),0,IF(ISERROR(V25+W25)=1,V25,V25+W25))</f>
        <v>15</v>
      </c>
      <c r="Y25" s="257">
        <f>IF(OR(M25="",Q25="Mut+ext"),0,IF(ISERROR(W25+V25*VLOOKUP(M25,Paramétrage!$C$6:$E$29,3,0))=1,X25,W25+V25*VLOOKUP(M25,Paramétrage!$C$6:$E$29,3,0)))</f>
        <v>15</v>
      </c>
      <c r="Z25" s="258"/>
      <c r="AA25" s="78"/>
      <c r="AB25" s="78"/>
      <c r="AC25" s="84"/>
      <c r="AD25" s="80"/>
      <c r="AE25" s="81">
        <f>IF(G25="",0,IF(K25="",0,IF(SUMIF(G23:G27,G25,O23:O27)=0,0,IF(OR(L25="",K25="obligatoire"),AF25/SUMIF(G23:G27,G25,O23:O27),AF25/(SUMIF(G23:G27,G25,O23:O27)/L25)))))</f>
        <v>15</v>
      </c>
      <c r="AF25" s="82">
        <f>N25*O25</f>
        <v>450</v>
      </c>
    </row>
    <row r="26" spans="1:32" ht="15.6" x14ac:dyDescent="0.25">
      <c r="A26" s="762"/>
      <c r="B26" s="767"/>
      <c r="C26" s="751"/>
      <c r="D26" s="752"/>
      <c r="E26" s="693"/>
      <c r="F26" s="693"/>
      <c r="G26" s="244" t="s">
        <v>90</v>
      </c>
      <c r="H26" s="289" t="s">
        <v>66</v>
      </c>
      <c r="I26" s="246" t="s">
        <v>251</v>
      </c>
      <c r="J26" s="210">
        <v>71</v>
      </c>
      <c r="K26" s="247" t="s">
        <v>64</v>
      </c>
      <c r="L26" s="263">
        <v>1</v>
      </c>
      <c r="M26" s="210" t="s">
        <v>82</v>
      </c>
      <c r="N26" s="249">
        <v>12</v>
      </c>
      <c r="O26" s="250">
        <v>30</v>
      </c>
      <c r="P26" s="251">
        <v>30</v>
      </c>
      <c r="Q26" s="267" t="s">
        <v>77</v>
      </c>
      <c r="R26" s="268"/>
      <c r="S26" s="268"/>
      <c r="T26" s="268"/>
      <c r="U26" s="253">
        <f>IF(OR(P26="",M26=Paramétrage!$C$10,M26=Paramétrage!$C$13,M26=Paramétrage!$C$17,M26=Paramétrage!$C$20,M26=Paramétrage!$C$24,M26=Paramétrage!$C$27,AND(M26&lt;&gt;Paramétrage!$C$9,Q26="Mut+ext")),0,ROUNDUP(O26/P26,0))</f>
        <v>1</v>
      </c>
      <c r="V26" s="254">
        <f>IF(OR(M26="",Q26="Mut+ext"),0,IF(VLOOKUP(M26,Paramétrage!$C$6:$E$29,2,0)=0,0,IF(P26="","saisir capacité",N26*U26*VLOOKUP(M26,Paramétrage!$C$6:$E$29,2,0))))</f>
        <v>12</v>
      </c>
      <c r="W26" s="255"/>
      <c r="X26" s="256">
        <f>IF(OR(M26="",Q26="Mut+ext"),0,IF(ISERROR(V26+W26)=1,V26,V26+W26))</f>
        <v>12</v>
      </c>
      <c r="Y26" s="257">
        <f>IF(OR(M26="",Q26="Mut+ext"),0,IF(ISERROR(W26+V26*VLOOKUP(M26,Paramétrage!$C$6:$E$29,3,0))=1,X26,W26+V26*VLOOKUP(M26,Paramétrage!$C$6:$E$29,3,0)))</f>
        <v>12</v>
      </c>
      <c r="Z26" s="258"/>
      <c r="AA26" s="78"/>
      <c r="AB26" s="78"/>
      <c r="AC26" s="125"/>
      <c r="AD26" s="80"/>
      <c r="AE26" s="81">
        <f>IF(G26="",0,IF(K26="",0,IF(SUMIF(G23:G27,G26,O23:O27)=0,0,IF(OR(L26="",K26="obligatoire"),AF26/SUMIF(G23:G27,G26,O23:O27),AF26/(SUMIF(G23:G27,G26,O23:O27)/L26)))))</f>
        <v>12</v>
      </c>
      <c r="AF26" s="82">
        <f>N26*O26</f>
        <v>360</v>
      </c>
    </row>
    <row r="27" spans="1:32" ht="15.6" x14ac:dyDescent="0.25">
      <c r="A27" s="762"/>
      <c r="B27" s="767"/>
      <c r="C27" s="753"/>
      <c r="D27" s="754"/>
      <c r="E27" s="692"/>
      <c r="F27" s="692"/>
      <c r="G27" s="244"/>
      <c r="H27" s="259"/>
      <c r="I27" s="260"/>
      <c r="J27" s="261"/>
      <c r="K27" s="262"/>
      <c r="L27" s="263"/>
      <c r="M27" s="261"/>
      <c r="N27" s="264"/>
      <c r="O27" s="265"/>
      <c r="P27" s="266"/>
      <c r="Q27" s="267"/>
      <c r="R27" s="268"/>
      <c r="S27" s="268"/>
      <c r="T27" s="268"/>
      <c r="U27" s="253">
        <f>IF(OR(P27="",M27=Paramétrage!$C$10,M27=Paramétrage!$C$13,M27=Paramétrage!$C$17,M27=Paramétrage!$C$20,M27=Paramétrage!$C$24,M27=Paramétrage!$C$27,AND(M27&lt;&gt;Paramétrage!$C$9,Q27="Mut+ext")),0,ROUNDUP(O27/P27,0))</f>
        <v>0</v>
      </c>
      <c r="V27" s="254">
        <f>IF(OR(M27="",Q27="Mut+ext"),0,IF(VLOOKUP(M27,Paramétrage!$C$6:$E$29,2,0)=0,0,IF(P27="","saisir capacité",N27*U27*VLOOKUP(M27,Paramétrage!$C$6:$E$29,2,0))))</f>
        <v>0</v>
      </c>
      <c r="W27" s="255"/>
      <c r="X27" s="256">
        <f>IF(OR(M27="",Q27="Mut+ext"),0,IF(ISERROR(V27+W27)=1,V27,V27+W27))</f>
        <v>0</v>
      </c>
      <c r="Y27" s="257">
        <f>IF(OR(M27="",Q27="Mut+ext"),0,IF(ISERROR(W27+V27*VLOOKUP(M27,Paramétrage!$C$6:$E$29,3,0))=1,X27,W27+V27*VLOOKUP(M27,Paramétrage!$C$6:$E$29,3,0)))</f>
        <v>0</v>
      </c>
      <c r="Z27" s="258"/>
      <c r="AA27" s="78"/>
      <c r="AB27" s="78"/>
      <c r="AC27" s="84"/>
      <c r="AD27" s="80"/>
      <c r="AE27" s="81">
        <f>IF(G27="",0,IF(K27="",0,IF(SUMIF(G21:G27,G27,O21:O27)=0,0,IF(OR(L27="",K27="obligatoire"),AF27/SUMIF(G21:G27,G27,O21:O27),AF27/(SUMIF(G21:G27,G27,O21:O27)/L27)))))</f>
        <v>0</v>
      </c>
      <c r="AF27" s="82">
        <f>N27*O27</f>
        <v>0</v>
      </c>
    </row>
    <row r="28" spans="1:32" ht="15.6" x14ac:dyDescent="0.25">
      <c r="A28" s="762"/>
      <c r="B28" s="768"/>
      <c r="C28" s="269"/>
      <c r="D28" s="270"/>
      <c r="E28" s="271"/>
      <c r="F28" s="271"/>
      <c r="G28" s="271"/>
      <c r="H28" s="272"/>
      <c r="I28" s="273"/>
      <c r="J28" s="274"/>
      <c r="K28" s="275"/>
      <c r="L28" s="276"/>
      <c r="M28" s="277"/>
      <c r="N28" s="278">
        <f>AE28</f>
        <v>60</v>
      </c>
      <c r="O28" s="279"/>
      <c r="P28" s="279"/>
      <c r="Q28" s="280"/>
      <c r="R28" s="281"/>
      <c r="S28" s="281"/>
      <c r="T28" s="282"/>
      <c r="U28" s="283"/>
      <c r="V28" s="284">
        <f>SUM(V23:V27)</f>
        <v>60</v>
      </c>
      <c r="W28" s="277">
        <f>SUM(W23:W27)</f>
        <v>0</v>
      </c>
      <c r="X28" s="285">
        <f>SUM(X23:X27)</f>
        <v>60</v>
      </c>
      <c r="Y28" s="286">
        <f>SUM(Y23:Y27)</f>
        <v>60</v>
      </c>
      <c r="Z28" s="287"/>
      <c r="AA28" s="110"/>
      <c r="AB28" s="111"/>
      <c r="AC28" s="112"/>
      <c r="AD28" s="113"/>
      <c r="AE28" s="114">
        <f>SUM(AE23:AE27)</f>
        <v>60</v>
      </c>
      <c r="AF28" s="115">
        <f>SUM(AF23:AF27)</f>
        <v>1800</v>
      </c>
    </row>
    <row r="29" spans="1:32" ht="17.25" customHeight="1" x14ac:dyDescent="0.25">
      <c r="A29" s="762"/>
      <c r="B29" s="766" t="s">
        <v>92</v>
      </c>
      <c r="C29" s="749" t="s">
        <v>252</v>
      </c>
      <c r="D29" s="750"/>
      <c r="E29" s="688">
        <v>6</v>
      </c>
      <c r="F29" s="688" t="s">
        <v>64</v>
      </c>
      <c r="G29" s="244" t="s">
        <v>94</v>
      </c>
      <c r="H29" s="289" t="s">
        <v>66</v>
      </c>
      <c r="I29" s="246" t="s">
        <v>253</v>
      </c>
      <c r="J29" s="210">
        <v>16</v>
      </c>
      <c r="K29" s="247" t="s">
        <v>64</v>
      </c>
      <c r="L29" s="263">
        <v>1</v>
      </c>
      <c r="M29" s="210" t="s">
        <v>82</v>
      </c>
      <c r="N29" s="249">
        <v>15</v>
      </c>
      <c r="O29" s="250">
        <v>30</v>
      </c>
      <c r="P29" s="251">
        <v>30</v>
      </c>
      <c r="Q29" s="252" t="s">
        <v>77</v>
      </c>
      <c r="R29" s="268"/>
      <c r="S29" s="268"/>
      <c r="T29" s="268"/>
      <c r="U29" s="253">
        <f>IF(OR(P29="",M29=Paramétrage!$C$10,M29=Paramétrage!$C$13,M29=Paramétrage!$C$17,M29=Paramétrage!$C$20,M29=Paramétrage!$C$24,M29=Paramétrage!$C$27,AND(M29&lt;&gt;Paramétrage!$C$9,Q29="Mut+ext")),0,ROUNDUP(O29/P29,0))</f>
        <v>1</v>
      </c>
      <c r="V29" s="254">
        <f>IF(OR(M29="",Q29="Mut+ext"),0,IF(VLOOKUP(M29,Paramétrage!$C$6:$E$29,2,0)=0,0,IF(P29="","saisir capacité",N29*U29*VLOOKUP(M29,Paramétrage!$C$6:$E$29,2,0))))</f>
        <v>15</v>
      </c>
      <c r="W29" s="255"/>
      <c r="X29" s="256">
        <f>IF(OR(M29="",Q29="Mut+ext"),0,IF(ISERROR(V29+W29)=1,V29,V29+W29))</f>
        <v>15</v>
      </c>
      <c r="Y29" s="257">
        <f>IF(OR(M29="",Q29="Mut+ext"),0,IF(ISERROR(W29+V29*VLOOKUP(M29,Paramétrage!$C$6:$E$29,3,0))=1,X29,W29+V29*VLOOKUP(M29,Paramétrage!$C$6:$E$29,3,0)))</f>
        <v>15</v>
      </c>
      <c r="Z29" s="258"/>
      <c r="AA29" s="78"/>
      <c r="AB29" s="78"/>
      <c r="AC29" s="79"/>
      <c r="AD29" s="80"/>
      <c r="AE29" s="81">
        <f>IF(G29="",0,IF(K29="",0,IF(SUMIF(G29:G32,G29,O29:O32)=0,0,IF(OR(L29="",K29="obligatoire"),AF29/SUMIF(G29:G32,G29,O29:O32),AF29/(SUMIF(G29:G32,G29,O29:O32)/L29)))))</f>
        <v>15</v>
      </c>
      <c r="AF29" s="82">
        <f>N29*O29</f>
        <v>450</v>
      </c>
    </row>
    <row r="30" spans="1:32" ht="15.6" x14ac:dyDescent="0.25">
      <c r="A30" s="762"/>
      <c r="B30" s="767"/>
      <c r="C30" s="751"/>
      <c r="D30" s="752"/>
      <c r="E30" s="693"/>
      <c r="F30" s="693"/>
      <c r="G30" s="244" t="s">
        <v>96</v>
      </c>
      <c r="H30" s="289" t="s">
        <v>66</v>
      </c>
      <c r="I30" s="246" t="s">
        <v>254</v>
      </c>
      <c r="J30" s="210">
        <v>71</v>
      </c>
      <c r="K30" s="247" t="s">
        <v>64</v>
      </c>
      <c r="L30" s="263">
        <v>1</v>
      </c>
      <c r="M30" s="210" t="s">
        <v>82</v>
      </c>
      <c r="N30" s="249">
        <v>15</v>
      </c>
      <c r="O30" s="250">
        <v>30</v>
      </c>
      <c r="P30" s="251">
        <v>30</v>
      </c>
      <c r="Q30" s="267" t="s">
        <v>77</v>
      </c>
      <c r="R30" s="268"/>
      <c r="S30" s="268"/>
      <c r="T30" s="268"/>
      <c r="U30" s="253">
        <f>IF(OR(P30="",M30=Paramétrage!$C$10,M30=Paramétrage!$C$13,M30=Paramétrage!$C$17,M30=Paramétrage!$C$20,M30=Paramétrage!$C$24,M30=Paramétrage!$C$27,AND(M30&lt;&gt;Paramétrage!$C$9,Q30="Mut+ext")),0,ROUNDUP(O30/P30,0))</f>
        <v>1</v>
      </c>
      <c r="V30" s="254">
        <f>IF(OR(M30="",Q30="Mut+ext"),0,IF(VLOOKUP(M30,Paramétrage!$C$6:$E$29,2,0)=0,0,IF(P30="","saisir capacité",N30*U30*VLOOKUP(M30,Paramétrage!$C$6:$E$29,2,0))))</f>
        <v>15</v>
      </c>
      <c r="W30" s="255"/>
      <c r="X30" s="256">
        <f>IF(OR(M30="",Q30="Mut+ext"),0,IF(ISERROR(V30+W30)=1,V30,V30+W30))</f>
        <v>15</v>
      </c>
      <c r="Y30" s="257">
        <f>IF(OR(M30="",Q30="Mut+ext"),0,IF(ISERROR(W30+V30*VLOOKUP(M30,Paramétrage!$C$6:$E$29,3,0))=1,X30,W30+V30*VLOOKUP(M30,Paramétrage!$C$6:$E$29,3,0)))</f>
        <v>15</v>
      </c>
      <c r="Z30" s="258"/>
      <c r="AA30" s="78"/>
      <c r="AB30" s="78"/>
      <c r="AC30" s="84"/>
      <c r="AD30" s="80"/>
      <c r="AE30" s="81">
        <f>IF(G30="",0,IF(K30="",0,IF(SUMIF(G29:G32,G30,O29:O32)=0,0,IF(OR(L30="",K30="obligatoire"),AF30/SUMIF(G29:G32,G30,O29:O32),AF30/(SUMIF(G29:G32,G30,O29:O32)/L30)))))</f>
        <v>15</v>
      </c>
      <c r="AF30" s="82">
        <f>N30*O30</f>
        <v>450</v>
      </c>
    </row>
    <row r="31" spans="1:32" ht="15.6" x14ac:dyDescent="0.25">
      <c r="A31" s="762"/>
      <c r="B31" s="767"/>
      <c r="C31" s="751"/>
      <c r="D31" s="752"/>
      <c r="E31" s="693"/>
      <c r="F31" s="693"/>
      <c r="G31" s="244" t="s">
        <v>99</v>
      </c>
      <c r="H31" s="289" t="s">
        <v>66</v>
      </c>
      <c r="I31" s="246" t="s">
        <v>255</v>
      </c>
      <c r="J31" s="210">
        <v>71</v>
      </c>
      <c r="K31" s="247" t="s">
        <v>64</v>
      </c>
      <c r="L31" s="263">
        <v>1</v>
      </c>
      <c r="M31" s="210" t="s">
        <v>89</v>
      </c>
      <c r="N31" s="249">
        <v>12</v>
      </c>
      <c r="O31" s="250">
        <v>30</v>
      </c>
      <c r="P31" s="251">
        <v>30</v>
      </c>
      <c r="Q31" s="267" t="s">
        <v>77</v>
      </c>
      <c r="R31" s="268"/>
      <c r="S31" s="268"/>
      <c r="T31" s="268"/>
      <c r="U31" s="253">
        <f>IF(OR(P31="",M31=Paramétrage!$C$10,M31=Paramétrage!$C$13,M31=Paramétrage!$C$17,M31=Paramétrage!$C$20,M31=Paramétrage!$C$24,M31=Paramétrage!$C$27,AND(M31&lt;&gt;Paramétrage!$C$9,Q31="Mut+ext")),0,ROUNDUP(O31/P31,0))</f>
        <v>1</v>
      </c>
      <c r="V31" s="254">
        <f>IF(OR(M31="",Q31="Mut+ext"),0,IF(VLOOKUP(M31,Paramétrage!$C$6:$E$29,2,0)=0,0,IF(P31="","saisir capacité",N31*U31*VLOOKUP(M31,Paramétrage!$C$6:$E$29,2,0))))</f>
        <v>12</v>
      </c>
      <c r="W31" s="255"/>
      <c r="X31" s="256">
        <f>IF(OR(M31="",Q31="Mut+ext"),0,IF(ISERROR(V31+W31)=1,V31,V31+W31))</f>
        <v>12</v>
      </c>
      <c r="Y31" s="257">
        <f>IF(OR(M31="",Q31="Mut+ext"),0,IF(ISERROR(W31+V31*VLOOKUP(M31,Paramétrage!$C$6:$E$29,3,0))=1,X31,W31+V31*VLOOKUP(M31,Paramétrage!$C$6:$E$29,3,0)))</f>
        <v>12</v>
      </c>
      <c r="Z31" s="258"/>
      <c r="AA31" s="78"/>
      <c r="AB31" s="78"/>
      <c r="AC31" s="84"/>
      <c r="AD31" s="80"/>
      <c r="AE31" s="81">
        <f>IF(G31="",0,IF(K31="",0,IF(SUMIF(G29:G32,G31,O29:O32)=0,0,IF(OR(L31="",K31="obligatoire"),AF31/SUMIF(G29:G32,G31,O29:O32),AF31/(SUMIF(G29:G32,G31,O29:O32)/L31)))))</f>
        <v>12</v>
      </c>
      <c r="AF31" s="82">
        <f>N31*O31</f>
        <v>360</v>
      </c>
    </row>
    <row r="32" spans="1:32" ht="15.6" x14ac:dyDescent="0.25">
      <c r="A32" s="762"/>
      <c r="B32" s="767"/>
      <c r="C32" s="753"/>
      <c r="D32" s="754"/>
      <c r="E32" s="692"/>
      <c r="F32" s="692"/>
      <c r="G32" s="244"/>
      <c r="H32" s="290"/>
      <c r="I32" s="291"/>
      <c r="J32" s="261"/>
      <c r="K32" s="292"/>
      <c r="L32" s="263"/>
      <c r="M32" s="261"/>
      <c r="N32" s="293"/>
      <c r="O32" s="294"/>
      <c r="P32" s="266"/>
      <c r="Q32" s="267"/>
      <c r="R32" s="268"/>
      <c r="S32" s="268"/>
      <c r="T32" s="268"/>
      <c r="U32" s="253">
        <f>IF(OR(P32="",M32=Paramétrage!$C$10,M32=Paramétrage!$C$13,M32=Paramétrage!$C$17,M32=Paramétrage!$C$20,M32=Paramétrage!$C$24,M32=Paramétrage!$C$27,AND(M32&lt;&gt;Paramétrage!$C$9,Q32="Mut+ext")),0,ROUNDUP(O32/P32,0))</f>
        <v>0</v>
      </c>
      <c r="V32" s="254">
        <f>IF(OR(M32="",Q32="Mut+ext"),0,IF(VLOOKUP(M32,Paramétrage!$C$6:$E$29,2,0)=0,0,IF(P32="","saisir capacité",N32*U32*VLOOKUP(M32,Paramétrage!$C$6:$E$29,2,0))))</f>
        <v>0</v>
      </c>
      <c r="W32" s="255"/>
      <c r="X32" s="256">
        <f>IF(OR(M32="",Q32="Mut+ext"),0,IF(ISERROR(V32+W32)=1,V32,V32+W32))</f>
        <v>0</v>
      </c>
      <c r="Y32" s="257">
        <f>IF(OR(M32="",Q32="Mut+ext"),0,IF(ISERROR(W32+V32*VLOOKUP(M32,Paramétrage!$C$6:$E$29,3,0))=1,X32,W32+V32*VLOOKUP(M32,Paramétrage!$C$6:$E$29,3,0)))</f>
        <v>0</v>
      </c>
      <c r="Z32" s="258"/>
      <c r="AA32" s="78"/>
      <c r="AB32" s="78"/>
      <c r="AC32" s="84"/>
      <c r="AD32" s="80"/>
      <c r="AE32" s="81">
        <f>IF(G32="",0,IF(K32="",0,IF(SUMIF(G29:G32,G32,O29:O32)=0,0,IF(OR(L32="",K32="obligatoire"),AF32/SUMIF(G29:G32,G32,O29:O32),AF32/(SUMIF(G29:G32,G32,O29:O32)/L32)))))</f>
        <v>0</v>
      </c>
      <c r="AF32" s="82">
        <f>N32*O32</f>
        <v>0</v>
      </c>
    </row>
    <row r="33" spans="1:32" ht="15.6" x14ac:dyDescent="0.25">
      <c r="A33" s="762"/>
      <c r="B33" s="768"/>
      <c r="C33" s="269"/>
      <c r="D33" s="270"/>
      <c r="E33" s="271"/>
      <c r="F33" s="271"/>
      <c r="G33" s="271"/>
      <c r="H33" s="272"/>
      <c r="I33" s="273"/>
      <c r="J33" s="274"/>
      <c r="K33" s="275"/>
      <c r="L33" s="276"/>
      <c r="M33" s="277"/>
      <c r="N33" s="278">
        <f>AE33</f>
        <v>42</v>
      </c>
      <c r="O33" s="279"/>
      <c r="P33" s="279"/>
      <c r="Q33" s="280"/>
      <c r="R33" s="281"/>
      <c r="S33" s="281"/>
      <c r="T33" s="282"/>
      <c r="U33" s="283"/>
      <c r="V33" s="284">
        <f>SUM(V29:V32)</f>
        <v>42</v>
      </c>
      <c r="W33" s="277">
        <f>SUM(W29:W32)</f>
        <v>0</v>
      </c>
      <c r="X33" s="285">
        <f>SUM(X29:X32)</f>
        <v>42</v>
      </c>
      <c r="Y33" s="286">
        <f>SUM(Y29:Y32)</f>
        <v>42</v>
      </c>
      <c r="Z33" s="287"/>
      <c r="AA33" s="110"/>
      <c r="AB33" s="111"/>
      <c r="AC33" s="112"/>
      <c r="AD33" s="113"/>
      <c r="AE33" s="114">
        <f>SUM(AE29:AE32)</f>
        <v>42</v>
      </c>
      <c r="AF33" s="115">
        <f>SUM(AF29:AF32)</f>
        <v>1260</v>
      </c>
    </row>
    <row r="34" spans="1:32" ht="15.6" x14ac:dyDescent="0.25">
      <c r="A34" s="762"/>
      <c r="B34" s="766" t="s">
        <v>104</v>
      </c>
      <c r="C34" s="749" t="s">
        <v>256</v>
      </c>
      <c r="D34" s="750"/>
      <c r="E34" s="688">
        <v>8</v>
      </c>
      <c r="F34" s="688" t="s">
        <v>64</v>
      </c>
      <c r="G34" s="244" t="s">
        <v>105</v>
      </c>
      <c r="H34" s="289" t="s">
        <v>66</v>
      </c>
      <c r="I34" s="246" t="s">
        <v>257</v>
      </c>
      <c r="J34" s="210">
        <v>71</v>
      </c>
      <c r="K34" s="247" t="s">
        <v>64</v>
      </c>
      <c r="L34" s="263">
        <v>1</v>
      </c>
      <c r="M34" s="210" t="s">
        <v>82</v>
      </c>
      <c r="N34" s="249">
        <v>30</v>
      </c>
      <c r="O34" s="250">
        <v>30</v>
      </c>
      <c r="P34" s="251">
        <v>30</v>
      </c>
      <c r="Q34" s="252" t="s">
        <v>77</v>
      </c>
      <c r="R34" s="268"/>
      <c r="S34" s="268"/>
      <c r="T34" s="268"/>
      <c r="U34" s="253">
        <f>IF(OR(P34="",M34=Paramétrage!$C$10,M34=Paramétrage!$C$13,M34=Paramétrage!$C$17,M34=Paramétrage!$C$20,M34=Paramétrage!$C$24,M34=Paramétrage!$C$27,AND(M34&lt;&gt;Paramétrage!$C$9,Q34="Mut+ext")),0,ROUNDUP(O34/P34,0))</f>
        <v>1</v>
      </c>
      <c r="V34" s="254">
        <f>IF(OR(M34="",Q34="Mut+ext"),0,IF(VLOOKUP(M34,Paramétrage!$C$6:$E$29,2,0)=0,0,IF(P34="","saisir capacité",N34*U34*VLOOKUP(M34,Paramétrage!$C$6:$E$29,2,0))))</f>
        <v>30</v>
      </c>
      <c r="W34" s="255"/>
      <c r="X34" s="256">
        <f t="shared" ref="X34:X39" si="3">IF(OR(M34="",Q34="Mut+ext"),0,IF(ISERROR(V34+W34)=1,V34,V34+W34))</f>
        <v>30</v>
      </c>
      <c r="Y34" s="257">
        <f>IF(OR(M34="",Q34="Mut+ext"),0,IF(ISERROR(W34+V34*VLOOKUP(M34,Paramétrage!$C$6:$E$29,3,0))=1,X34,W34+V34*VLOOKUP(M34,Paramétrage!$C$6:$E$29,3,0)))</f>
        <v>30</v>
      </c>
      <c r="Z34" s="258"/>
      <c r="AA34" s="78"/>
      <c r="AB34" s="78"/>
      <c r="AC34" s="79"/>
      <c r="AD34" s="80"/>
      <c r="AE34" s="81">
        <f>IF(G34="",0,IF(K34="",0,IF(SUMIF(G34:G39,G34,O34:O39)=0,0,IF(OR(L34="",K34="obligatoire"),AF34/SUMIF(G34:G39,G34,O34:O39),AF34/(SUMIF(G34:G39,G34,O34:O39)/L34)))))</f>
        <v>30</v>
      </c>
      <c r="AF34" s="82">
        <f t="shared" ref="AF34:AF39" si="4">N34*O34</f>
        <v>900</v>
      </c>
    </row>
    <row r="35" spans="1:32" ht="15.6" x14ac:dyDescent="0.25">
      <c r="A35" s="762"/>
      <c r="B35" s="767"/>
      <c r="C35" s="751"/>
      <c r="D35" s="752"/>
      <c r="E35" s="693"/>
      <c r="F35" s="693"/>
      <c r="G35" s="244" t="s">
        <v>199</v>
      </c>
      <c r="H35" s="289" t="s">
        <v>66</v>
      </c>
      <c r="I35" s="246" t="s">
        <v>257</v>
      </c>
      <c r="J35" s="210">
        <v>71</v>
      </c>
      <c r="K35" s="247" t="s">
        <v>64</v>
      </c>
      <c r="L35" s="263">
        <v>1</v>
      </c>
      <c r="M35" s="210" t="s">
        <v>89</v>
      </c>
      <c r="N35" s="249">
        <v>12</v>
      </c>
      <c r="O35" s="250">
        <v>30</v>
      </c>
      <c r="P35" s="251">
        <v>30</v>
      </c>
      <c r="Q35" s="252" t="s">
        <v>77</v>
      </c>
      <c r="R35" s="268"/>
      <c r="S35" s="268"/>
      <c r="T35" s="268"/>
      <c r="U35" s="253">
        <f>IF(OR(P35="",M35=Paramétrage!$C$10,M35=Paramétrage!$C$13,M35=Paramétrage!$C$17,M35=Paramétrage!$C$20,M35=Paramétrage!$C$24,M35=Paramétrage!$C$27,AND(M35&lt;&gt;Paramétrage!$C$9,Q35="Mut+ext")),0,ROUNDUP(O35/P35,0))</f>
        <v>1</v>
      </c>
      <c r="V35" s="254">
        <f>IF(OR(M35="",Q35="Mut+ext"),0,IF(VLOOKUP(M35,Paramétrage!$C$6:$E$29,2,0)=0,0,IF(P35="","saisir capacité",N35*U35*VLOOKUP(M35,Paramétrage!$C$6:$E$29,2,0))))</f>
        <v>12</v>
      </c>
      <c r="W35" s="255"/>
      <c r="X35" s="256">
        <f t="shared" si="3"/>
        <v>12</v>
      </c>
      <c r="Y35" s="257">
        <f>IF(OR(M35="",Q35="Mut+ext"),0,IF(ISERROR(W35+V35*VLOOKUP(M35,Paramétrage!$C$6:$E$29,3,0))=1,X35,W35+V35*VLOOKUP(M35,Paramétrage!$C$6:$E$29,3,0)))</f>
        <v>12</v>
      </c>
      <c r="Z35" s="258"/>
      <c r="AA35" s="78"/>
      <c r="AB35" s="78"/>
      <c r="AC35" s="84"/>
      <c r="AD35" s="80"/>
      <c r="AE35" s="81">
        <f>IF(G35="",0,IF(K35="",0,IF(SUMIF(G34:G39,G35,O34:O39)=0,0,IF(OR(L35="",K35="obligatoire"),AF35/SUMIF(G34:G39,G35,O34:O39),AF35/(SUMIF(G34:G39,G35,O34:O39)/L35)))))</f>
        <v>12</v>
      </c>
      <c r="AF35" s="85">
        <f t="shared" si="4"/>
        <v>360</v>
      </c>
    </row>
    <row r="36" spans="1:32" ht="15.6" x14ac:dyDescent="0.25">
      <c r="A36" s="762"/>
      <c r="B36" s="767"/>
      <c r="C36" s="751"/>
      <c r="D36" s="752"/>
      <c r="E36" s="693"/>
      <c r="F36" s="693"/>
      <c r="G36" s="244" t="s">
        <v>201</v>
      </c>
      <c r="H36" s="289" t="s">
        <v>66</v>
      </c>
      <c r="I36" s="246" t="s">
        <v>258</v>
      </c>
      <c r="J36" s="210" t="s">
        <v>98</v>
      </c>
      <c r="K36" s="247" t="s">
        <v>64</v>
      </c>
      <c r="L36" s="263">
        <v>1</v>
      </c>
      <c r="M36" s="210" t="s">
        <v>89</v>
      </c>
      <c r="N36" s="249">
        <v>12</v>
      </c>
      <c r="O36" s="250">
        <v>30</v>
      </c>
      <c r="P36" s="251">
        <v>30</v>
      </c>
      <c r="Q36" s="252" t="s">
        <v>77</v>
      </c>
      <c r="R36" s="268"/>
      <c r="S36" s="268"/>
      <c r="T36" s="268"/>
      <c r="U36" s="253">
        <f>IF(OR(P36="",M36=Paramétrage!$C$10,M36=Paramétrage!$C$13,M36=Paramétrage!$C$17,M36=Paramétrage!$C$20,M36=Paramétrage!$C$24,M36=Paramétrage!$C$27,AND(M36&lt;&gt;Paramétrage!$C$9,Q36="Mut+ext")),0,ROUNDUP(O36/P36,0))</f>
        <v>1</v>
      </c>
      <c r="V36" s="254">
        <f>IF(OR(M36="",Q36="Mut+ext"),0,IF(VLOOKUP(M36,Paramétrage!$C$6:$E$29,2,0)=0,0,IF(P36="","saisir capacité",N36*U36*VLOOKUP(M36,Paramétrage!$C$6:$E$29,2,0))))</f>
        <v>12</v>
      </c>
      <c r="W36" s="255"/>
      <c r="X36" s="256">
        <f t="shared" si="3"/>
        <v>12</v>
      </c>
      <c r="Y36" s="257">
        <f>IF(OR(M36="",Q36="Mut+ext"),0,IF(ISERROR(W36+V36*VLOOKUP(M36,Paramétrage!$C$6:$E$29,3,0))=1,X36,W36+V36*VLOOKUP(M36,Paramétrage!$C$6:$E$29,3,0)))</f>
        <v>12</v>
      </c>
      <c r="Z36" s="258"/>
      <c r="AA36" s="78"/>
      <c r="AB36" s="78"/>
      <c r="AC36" s="84"/>
      <c r="AD36" s="80"/>
      <c r="AE36" s="81">
        <f>IF(G36="",0,IF(K36="",0,IF(SUMIF(G34:G39,G36,O34:O39)=0,0,IF(OR(L36="",K36="obligatoire"),AF36/SUMIF(G34:G39,G36,O34:O39),AF36/(SUMIF(G34:G39,G36,O34:O39)/L36)))))</f>
        <v>12</v>
      </c>
      <c r="AF36" s="85">
        <f t="shared" si="4"/>
        <v>360</v>
      </c>
    </row>
    <row r="37" spans="1:32" ht="15.6" x14ac:dyDescent="0.25">
      <c r="A37" s="762"/>
      <c r="B37" s="767"/>
      <c r="C37" s="751"/>
      <c r="D37" s="752"/>
      <c r="E37" s="693"/>
      <c r="F37" s="693"/>
      <c r="G37" s="244" t="s">
        <v>236</v>
      </c>
      <c r="H37" s="289" t="s">
        <v>66</v>
      </c>
      <c r="I37" s="246" t="s">
        <v>259</v>
      </c>
      <c r="J37" s="210" t="s">
        <v>98</v>
      </c>
      <c r="K37" s="247" t="s">
        <v>64</v>
      </c>
      <c r="L37" s="263">
        <v>1</v>
      </c>
      <c r="M37" s="210" t="s">
        <v>91</v>
      </c>
      <c r="N37" s="249">
        <v>60</v>
      </c>
      <c r="O37" s="250">
        <v>30</v>
      </c>
      <c r="P37" s="251">
        <v>30</v>
      </c>
      <c r="Q37" s="252" t="s">
        <v>77</v>
      </c>
      <c r="R37" s="268"/>
      <c r="S37" s="268"/>
      <c r="T37" s="268"/>
      <c r="U37" s="253">
        <f>IF(OR(P37="",M37=Paramétrage!$C$10,M37=Paramétrage!$C$13,M37=Paramétrage!$C$17,M37=Paramétrage!$C$20,M37=Paramétrage!$C$24,M37=Paramétrage!$C$27,AND(M37&lt;&gt;Paramétrage!$C$9,Q37="Mut+ext")),0,ROUNDUP(O37/P37,0))</f>
        <v>0</v>
      </c>
      <c r="V37" s="254">
        <f>IF(OR(M37="",Q37="Mut+ext"),0,IF(VLOOKUP(M37,Paramétrage!$C$6:$E$29,2,0)=0,0,IF(P37="","saisir capacité",N37*U37*VLOOKUP(M37,Paramétrage!$C$6:$E$29,2,0))))</f>
        <v>0</v>
      </c>
      <c r="W37" s="255">
        <v>0</v>
      </c>
      <c r="X37" s="256">
        <f t="shared" si="3"/>
        <v>0</v>
      </c>
      <c r="Y37" s="257">
        <f>IF(OR(M37="",Q37="Mut+ext"),0,IF(ISERROR(W37+V37*VLOOKUP(M37,Paramétrage!$C$6:$E$29,3,0))=1,X37,W37+V37*VLOOKUP(M37,Paramétrage!$C$6:$E$29,3,0)))</f>
        <v>0</v>
      </c>
      <c r="Z37" s="258"/>
      <c r="AA37" s="78"/>
      <c r="AB37" s="78"/>
      <c r="AC37" s="84"/>
      <c r="AD37" s="80"/>
      <c r="AE37" s="81">
        <f>IF(G37="",0,IF(K37="",0,IF(SUMIF(G35:G40,G37,O35:O40)=0,0,IF(OR(L37="",K37="obligatoire"),AF37/SUMIF(G35:G40,G37,O35:O40),AF37/(SUMIF(G35:G40,G37,O35:O40)/L37)))))</f>
        <v>60</v>
      </c>
      <c r="AF37" s="85">
        <f t="shared" si="4"/>
        <v>1800</v>
      </c>
    </row>
    <row r="38" spans="1:32" ht="15.6" x14ac:dyDescent="0.25">
      <c r="A38" s="762"/>
      <c r="B38" s="767"/>
      <c r="C38" s="751"/>
      <c r="D38" s="752"/>
      <c r="E38" s="693"/>
      <c r="F38" s="693"/>
      <c r="G38" s="244" t="s">
        <v>260</v>
      </c>
      <c r="H38" s="289" t="s">
        <v>66</v>
      </c>
      <c r="I38" s="246" t="s">
        <v>261</v>
      </c>
      <c r="J38" s="210">
        <v>6</v>
      </c>
      <c r="K38" s="247" t="s">
        <v>64</v>
      </c>
      <c r="L38" s="263">
        <v>1</v>
      </c>
      <c r="M38" s="210" t="s">
        <v>82</v>
      </c>
      <c r="N38" s="249">
        <v>15</v>
      </c>
      <c r="O38" s="250">
        <v>30</v>
      </c>
      <c r="P38" s="251">
        <v>30</v>
      </c>
      <c r="Q38" s="252" t="s">
        <v>77</v>
      </c>
      <c r="R38" s="268"/>
      <c r="S38" s="268"/>
      <c r="T38" s="268"/>
      <c r="U38" s="253">
        <f>IF(OR(P38="",M38=Paramétrage!$C$10,M38=Paramétrage!$C$13,M38=Paramétrage!$C$17,M38=Paramétrage!$C$20,M38=Paramétrage!$C$24,M38=Paramétrage!$C$27,AND(M38&lt;&gt;Paramétrage!$C$9,Q38="Mut+ext")),0,ROUNDUP(O38/P38,0))</f>
        <v>1</v>
      </c>
      <c r="V38" s="254">
        <f>IF(OR(M38="",Q38="Mut+ext"),0,IF(VLOOKUP(M38,Paramétrage!$C$6:$E$29,2,0)=0,0,IF(P38="","saisir capacité",N38*U38*VLOOKUP(M38,Paramétrage!$C$6:$E$29,2,0))))</f>
        <v>15</v>
      </c>
      <c r="W38" s="255"/>
      <c r="X38" s="256">
        <f t="shared" si="3"/>
        <v>15</v>
      </c>
      <c r="Y38" s="257">
        <f>IF(OR(M38="",Q38="Mut+ext"),0,IF(ISERROR(W38+V38*VLOOKUP(M38,Paramétrage!$C$6:$E$29,3,0))=1,X38,W38+V38*VLOOKUP(M38,Paramétrage!$C$6:$E$29,3,0)))</f>
        <v>15</v>
      </c>
      <c r="Z38" s="258"/>
      <c r="AA38" s="78"/>
      <c r="AB38" s="78"/>
      <c r="AC38" s="125"/>
      <c r="AD38" s="80"/>
      <c r="AE38" s="81">
        <f>IF(G38="",0,IF(K38="",0,IF(SUMIF(G32:G38,G38,O32:O38)=0,0,IF(OR(L38="",K38="obligatoire"),AF38/SUMIF(G32:G38,G38,O32:O38),AF38/(SUMIF(G32:G38,G38,O32:O38)/L38)))))</f>
        <v>15</v>
      </c>
      <c r="AF38" s="85">
        <f t="shared" si="4"/>
        <v>450</v>
      </c>
    </row>
    <row r="39" spans="1:32" ht="15.6" x14ac:dyDescent="0.25">
      <c r="A39" s="762"/>
      <c r="B39" s="767"/>
      <c r="C39" s="753"/>
      <c r="D39" s="754"/>
      <c r="E39" s="692"/>
      <c r="F39" s="692"/>
      <c r="G39" s="244"/>
      <c r="H39" s="290"/>
      <c r="I39" s="291"/>
      <c r="J39" s="261"/>
      <c r="K39" s="292"/>
      <c r="L39" s="263"/>
      <c r="M39" s="261"/>
      <c r="N39" s="293"/>
      <c r="O39" s="294"/>
      <c r="P39" s="266"/>
      <c r="Q39" s="267"/>
      <c r="R39" s="268"/>
      <c r="S39" s="268"/>
      <c r="T39" s="268"/>
      <c r="U39" s="253">
        <f>IF(OR(P39="",M39=Paramétrage!$C$10,M39=Paramétrage!$C$13,M39=Paramétrage!$C$17,M39=Paramétrage!$C$20,M39=Paramétrage!$C$24,M39=Paramétrage!$C$27,AND(M39&lt;&gt;Paramétrage!$C$9,Q39="Mut+ext")),0,ROUNDUP(O39/P39,0))</f>
        <v>0</v>
      </c>
      <c r="V39" s="254">
        <f>IF(OR(M39="",Q39="Mut+ext"),0,IF(VLOOKUP(M39,Paramétrage!$C$6:$E$29,2,0)=0,0,IF(P39="","saisir capacité",N39*U39*VLOOKUP(M39,Paramétrage!$C$6:$E$29,2,0))))</f>
        <v>0</v>
      </c>
      <c r="W39" s="255"/>
      <c r="X39" s="256">
        <f t="shared" si="3"/>
        <v>0</v>
      </c>
      <c r="Y39" s="257">
        <f>IF(OR(M39="",Q39="Mut+ext"),0,IF(ISERROR(W39+V39*VLOOKUP(M39,Paramétrage!$C$6:$E$29,3,0))=1,X39,W39+V39*VLOOKUP(M39,Paramétrage!$C$6:$E$29,3,0)))</f>
        <v>0</v>
      </c>
      <c r="Z39" s="258"/>
      <c r="AA39" s="78"/>
      <c r="AB39" s="78"/>
      <c r="AC39" s="84"/>
      <c r="AD39" s="80"/>
      <c r="AE39" s="81">
        <f>IF(G39="",0,IF(K39="",0,IF(SUMIF(G34:G39,G39,O34:O39)=0,0,IF(OR(L39="",K39="obligatoire"),AF39/SUMIF(G34:G39,G39,O34:O39),AF39/(SUMIF(G34:G39,G39,O34:O39)/L39)))))</f>
        <v>0</v>
      </c>
      <c r="AF39" s="85">
        <f t="shared" si="4"/>
        <v>0</v>
      </c>
    </row>
    <row r="40" spans="1:32" ht="16.2" thickBot="1" x14ac:dyDescent="0.3">
      <c r="A40" s="762"/>
      <c r="B40" s="768"/>
      <c r="C40" s="269"/>
      <c r="D40" s="270"/>
      <c r="E40" s="271"/>
      <c r="F40" s="271"/>
      <c r="G40" s="271"/>
      <c r="H40" s="272"/>
      <c r="I40" s="273"/>
      <c r="J40" s="274"/>
      <c r="K40" s="275"/>
      <c r="L40" s="276"/>
      <c r="M40" s="277"/>
      <c r="N40" s="278">
        <f>AE40</f>
        <v>129</v>
      </c>
      <c r="O40" s="279"/>
      <c r="P40" s="279"/>
      <c r="Q40" s="280"/>
      <c r="R40" s="281"/>
      <c r="S40" s="281"/>
      <c r="T40" s="282"/>
      <c r="U40" s="283"/>
      <c r="V40" s="284">
        <f>SUM(V34:V39)</f>
        <v>69</v>
      </c>
      <c r="W40" s="277">
        <f>SUM(W34:W39)</f>
        <v>0</v>
      </c>
      <c r="X40" s="285">
        <f>SUM(X34:X39)</f>
        <v>69</v>
      </c>
      <c r="Y40" s="286">
        <f>SUM(Y34:Y39)</f>
        <v>69</v>
      </c>
      <c r="Z40" s="287"/>
      <c r="AA40" s="110"/>
      <c r="AB40" s="111"/>
      <c r="AC40" s="112"/>
      <c r="AD40" s="113"/>
      <c r="AE40" s="114">
        <f>SUM(AE34:AE39)</f>
        <v>129</v>
      </c>
      <c r="AF40" s="115">
        <f>SUM(AF34:AF39)</f>
        <v>3870</v>
      </c>
    </row>
    <row r="41" spans="1:32" ht="15.6" hidden="1" x14ac:dyDescent="0.25">
      <c r="A41" s="762"/>
      <c r="B41" s="766" t="s">
        <v>106</v>
      </c>
      <c r="C41" s="757" t="s">
        <v>107</v>
      </c>
      <c r="D41" s="758"/>
      <c r="E41" s="243">
        <v>0</v>
      </c>
      <c r="F41" s="243" t="s">
        <v>64</v>
      </c>
      <c r="G41" s="244" t="s">
        <v>108</v>
      </c>
      <c r="H41" s="289"/>
      <c r="I41" s="246"/>
      <c r="J41" s="210"/>
      <c r="K41" s="247"/>
      <c r="L41" s="263"/>
      <c r="M41" s="210"/>
      <c r="N41" s="249"/>
      <c r="O41" s="250"/>
      <c r="P41" s="251"/>
      <c r="Q41" s="252"/>
      <c r="R41" s="268"/>
      <c r="S41" s="268"/>
      <c r="T41" s="268"/>
      <c r="U41" s="253">
        <f>IF(OR(P41="",M41=Paramétrage!$C$10,M41=Paramétrage!$C$13,M41=Paramétrage!$C$17,M41=Paramétrage!$C$20,M41=Paramétrage!$C$24,M41=Paramétrage!$C$27,AND(M41&lt;&gt;Paramétrage!$C$9,Q41="Mut+ext")),0,ROUNDUP(O41/P41,0))</f>
        <v>0</v>
      </c>
      <c r="V41" s="254">
        <f>IF(OR(M41="",Q41="Mut+ext"),0,IF(VLOOKUP(M41,Paramétrage!$C$6:$E$29,2,0)=0,0,IF(P41="","saisir capacité",N41*U41*VLOOKUP(M41,Paramétrage!$C$6:$E$29,2,0))))</f>
        <v>0</v>
      </c>
      <c r="W41" s="255"/>
      <c r="X41" s="256">
        <f>IF(OR(M41="",Q41="Mut+ext"),0,IF(ISERROR(V41+W41)=1,V41,V41+W41))</f>
        <v>0</v>
      </c>
      <c r="Y41" s="257">
        <f>IF(OR(M41="",Q41="Mut+ext"),0,IF(ISERROR(W41+V41*VLOOKUP(M41,Paramétrage!$C$6:$E$29,3,0))=1,X41,W41+V41*VLOOKUP(M41,Paramétrage!$C$6:$E$29,3,0)))</f>
        <v>0</v>
      </c>
      <c r="Z41" s="258"/>
      <c r="AA41" s="78"/>
      <c r="AB41" s="78"/>
      <c r="AC41" s="79"/>
      <c r="AD41" s="80"/>
      <c r="AE41" s="81">
        <f>IF(G41="",0,IF(K41="",0,IF(SUMIF(G41:G41,G41,O41:O41)=0,0,IF(OR(L41="",K41="obligatoire"),AF41/SUMIF(G41:G41,G41,O41:O41),AF41/(SUMIF(G41:G41,G41,O41:O41)/L41)))))</f>
        <v>0</v>
      </c>
      <c r="AF41" s="82">
        <f>N41*O41</f>
        <v>0</v>
      </c>
    </row>
    <row r="42" spans="1:32" ht="15.6" hidden="1" x14ac:dyDescent="0.25">
      <c r="A42" s="762"/>
      <c r="B42" s="768"/>
      <c r="C42" s="269"/>
      <c r="D42" s="270"/>
      <c r="E42" s="271"/>
      <c r="F42" s="271"/>
      <c r="G42" s="271"/>
      <c r="H42" s="272"/>
      <c r="I42" s="273"/>
      <c r="J42" s="274"/>
      <c r="K42" s="275"/>
      <c r="L42" s="276"/>
      <c r="M42" s="277"/>
      <c r="N42" s="278">
        <f>AE42</f>
        <v>0</v>
      </c>
      <c r="O42" s="279"/>
      <c r="P42" s="279"/>
      <c r="Q42" s="280"/>
      <c r="R42" s="281"/>
      <c r="S42" s="281"/>
      <c r="T42" s="282"/>
      <c r="U42" s="283"/>
      <c r="V42" s="284">
        <f>SUM(V41:V41)</f>
        <v>0</v>
      </c>
      <c r="W42" s="277">
        <f>SUM(W41:W41)</f>
        <v>0</v>
      </c>
      <c r="X42" s="285">
        <f>SUM(X41:X41)</f>
        <v>0</v>
      </c>
      <c r="Y42" s="286">
        <f>SUM(Y41:Y41)</f>
        <v>0</v>
      </c>
      <c r="Z42" s="287"/>
      <c r="AA42" s="110"/>
      <c r="AB42" s="111"/>
      <c r="AC42" s="112"/>
      <c r="AD42" s="113"/>
      <c r="AE42" s="114">
        <f>SUM(AE41:AE41)</f>
        <v>0</v>
      </c>
      <c r="AF42" s="115">
        <f>SUM(AF41:AF41)</f>
        <v>0</v>
      </c>
    </row>
    <row r="43" spans="1:32" ht="15.6" hidden="1" x14ac:dyDescent="0.25">
      <c r="A43" s="762"/>
      <c r="B43" s="766" t="s">
        <v>109</v>
      </c>
      <c r="C43" s="757" t="s">
        <v>110</v>
      </c>
      <c r="D43" s="758"/>
      <c r="E43" s="243">
        <v>0</v>
      </c>
      <c r="F43" s="243" t="s">
        <v>64</v>
      </c>
      <c r="G43" s="288" t="s">
        <v>111</v>
      </c>
      <c r="H43" s="245"/>
      <c r="I43" s="295"/>
      <c r="J43" s="210"/>
      <c r="K43" s="247"/>
      <c r="L43" s="248"/>
      <c r="M43" s="210"/>
      <c r="N43" s="249"/>
      <c r="O43" s="250"/>
      <c r="P43" s="251"/>
      <c r="Q43" s="252"/>
      <c r="R43" s="268"/>
      <c r="S43" s="268"/>
      <c r="T43" s="268"/>
      <c r="U43" s="253">
        <f>IF(OR(P43="",M43=Paramétrage!$C$10,M43=Paramétrage!$C$13,M43=Paramétrage!$C$17,M43=Paramétrage!$C$20,M43=Paramétrage!$C$24,M43=Paramétrage!$C$27,AND(M43&lt;&gt;Paramétrage!$C$9,Q43="Mut+ext")),0,ROUNDUP(O43/P43,0))</f>
        <v>0</v>
      </c>
      <c r="V43" s="254">
        <f>IF(OR(M43="",Q43="Mut+ext"),0,IF(VLOOKUP(M43,Paramétrage!$C$6:$E$29,2,0)=0,0,IF(P43="","saisir capacité",N43*U43*VLOOKUP(M43,Paramétrage!$C$6:$E$29,2,0))))</f>
        <v>0</v>
      </c>
      <c r="W43" s="255"/>
      <c r="X43" s="256">
        <f>IF(OR(M43="",Q43="Mut+ext"),0,IF(ISERROR(V43+W43)=1,V43,V43+W43))</f>
        <v>0</v>
      </c>
      <c r="Y43" s="257">
        <f>IF(OR(M43="",Q43="Mut+ext"),0,IF(ISERROR(W43+V43*VLOOKUP(M43,Paramétrage!$C$6:$E$29,3,0))=1,X43,W43+V43*VLOOKUP(M43,Paramétrage!$C$6:$E$29,3,0)))</f>
        <v>0</v>
      </c>
      <c r="Z43" s="258"/>
      <c r="AA43" s="78"/>
      <c r="AB43" s="78"/>
      <c r="AC43" s="79"/>
      <c r="AD43" s="80"/>
      <c r="AE43" s="81">
        <f>IF(G43="",0,IF(K43="",0,IF(SUMIF(G43:G43,G43,O43:O43)=0,0,IF(OR(L43="",K43="obligatoire"),AF43/SUMIF(G43:G43,G43,O43:O43),AF43/(SUMIF(G43:G43,G43,O43:O43)/L43)))))</f>
        <v>0</v>
      </c>
      <c r="AF43" s="82">
        <f>N43*O43</f>
        <v>0</v>
      </c>
    </row>
    <row r="44" spans="1:32" ht="15.6" hidden="1" x14ac:dyDescent="0.25">
      <c r="A44" s="762"/>
      <c r="B44" s="768"/>
      <c r="C44" s="269"/>
      <c r="D44" s="270"/>
      <c r="E44" s="271"/>
      <c r="F44" s="271"/>
      <c r="G44" s="271"/>
      <c r="H44" s="272"/>
      <c r="I44" s="273"/>
      <c r="J44" s="274"/>
      <c r="K44" s="275"/>
      <c r="L44" s="276"/>
      <c r="M44" s="277"/>
      <c r="N44" s="278">
        <f>AE44</f>
        <v>0</v>
      </c>
      <c r="O44" s="279"/>
      <c r="P44" s="279"/>
      <c r="Q44" s="280"/>
      <c r="R44" s="281"/>
      <c r="S44" s="281"/>
      <c r="T44" s="282"/>
      <c r="U44" s="283"/>
      <c r="V44" s="284">
        <f>SUM(V43:V43)</f>
        <v>0</v>
      </c>
      <c r="W44" s="277">
        <f>SUM(W43:W43)</f>
        <v>0</v>
      </c>
      <c r="X44" s="285">
        <f>SUM(X43:X43)</f>
        <v>0</v>
      </c>
      <c r="Y44" s="286">
        <f>SUM(Y43:Y43)</f>
        <v>0</v>
      </c>
      <c r="Z44" s="287"/>
      <c r="AA44" s="110"/>
      <c r="AB44" s="111"/>
      <c r="AC44" s="112"/>
      <c r="AD44" s="113"/>
      <c r="AE44" s="114">
        <f>SUM(AE43:AE43)</f>
        <v>0</v>
      </c>
      <c r="AF44" s="115">
        <f>SUM(AF43:AF43)</f>
        <v>0</v>
      </c>
    </row>
    <row r="45" spans="1:32" ht="15.6" hidden="1" x14ac:dyDescent="0.25">
      <c r="A45" s="762"/>
      <c r="B45" s="766" t="s">
        <v>112</v>
      </c>
      <c r="C45" s="757" t="s">
        <v>113</v>
      </c>
      <c r="D45" s="758"/>
      <c r="E45" s="243">
        <v>0</v>
      </c>
      <c r="F45" s="243" t="s">
        <v>64</v>
      </c>
      <c r="G45" s="244" t="s">
        <v>114</v>
      </c>
      <c r="H45" s="259"/>
      <c r="I45" s="260"/>
      <c r="J45" s="261"/>
      <c r="K45" s="262"/>
      <c r="L45" s="263"/>
      <c r="M45" s="261"/>
      <c r="N45" s="264"/>
      <c r="O45" s="265"/>
      <c r="P45" s="266"/>
      <c r="Q45" s="252"/>
      <c r="R45" s="268"/>
      <c r="S45" s="268"/>
      <c r="T45" s="268"/>
      <c r="U45" s="253">
        <f>IF(OR(P45="",M45=Paramétrage!$C$10,M45=Paramétrage!$C$13,M45=Paramétrage!$C$17,M45=Paramétrage!$C$20,M45=Paramétrage!$C$24,M45=Paramétrage!$C$27,AND(M45&lt;&gt;Paramétrage!$C$9,Q45="Mut+ext")),0,ROUNDUP(O45/P45,0))</f>
        <v>0</v>
      </c>
      <c r="V45" s="254">
        <f>IF(OR(M45="",Q45="Mut+ext"),0,IF(VLOOKUP(M45,Paramétrage!$C$6:$E$29,2,0)=0,0,IF(P45="","saisir capacité",N45*U45*VLOOKUP(M45,Paramétrage!$C$6:$E$29,2,0))))</f>
        <v>0</v>
      </c>
      <c r="W45" s="255"/>
      <c r="X45" s="256">
        <f>IF(OR(M45="",Q45="Mut+ext"),0,IF(ISERROR(V45+W45)=1,V45,V45+W45))</f>
        <v>0</v>
      </c>
      <c r="Y45" s="257">
        <f>IF(OR(M45="",Q45="Mut+ext"),0,IF(ISERROR(W45+V45*VLOOKUP(M45,Paramétrage!$C$6:$E$29,3,0))=1,X45,W45+V45*VLOOKUP(M45,Paramétrage!$C$6:$E$29,3,0)))</f>
        <v>0</v>
      </c>
      <c r="Z45" s="258"/>
      <c r="AA45" s="78"/>
      <c r="AB45" s="78"/>
      <c r="AC45" s="79"/>
      <c r="AD45" s="80"/>
      <c r="AE45" s="81">
        <f>IF(G45="",0,IF(K45="",0,IF(SUMIF(G45:G45,G45,O45:O45)=0,0,IF(OR(L45="",K45="obligatoire"),AF45/SUMIF(G45:G45,G45,O45:O45),AF45/(SUMIF(G45:G45,G45,O45:O45)/L45)))))</f>
        <v>0</v>
      </c>
      <c r="AF45" s="82">
        <f>N45*O45</f>
        <v>0</v>
      </c>
    </row>
    <row r="46" spans="1:32" ht="15.6" hidden="1" x14ac:dyDescent="0.25">
      <c r="A46" s="762"/>
      <c r="B46" s="768"/>
      <c r="C46" s="269"/>
      <c r="D46" s="270"/>
      <c r="E46" s="271"/>
      <c r="F46" s="271"/>
      <c r="G46" s="271"/>
      <c r="H46" s="272"/>
      <c r="I46" s="273"/>
      <c r="J46" s="274"/>
      <c r="K46" s="275"/>
      <c r="L46" s="276"/>
      <c r="M46" s="277"/>
      <c r="N46" s="278">
        <f>AE46</f>
        <v>0</v>
      </c>
      <c r="O46" s="279"/>
      <c r="P46" s="279"/>
      <c r="Q46" s="280"/>
      <c r="R46" s="281"/>
      <c r="S46" s="281"/>
      <c r="T46" s="282"/>
      <c r="U46" s="283"/>
      <c r="V46" s="284">
        <f>SUM(V45:V45)</f>
        <v>0</v>
      </c>
      <c r="W46" s="277">
        <f>SUM(W45:W45)</f>
        <v>0</v>
      </c>
      <c r="X46" s="285">
        <f>SUM(X45:X45)</f>
        <v>0</v>
      </c>
      <c r="Y46" s="286">
        <f>SUM(Y45:Y45)</f>
        <v>0</v>
      </c>
      <c r="Z46" s="287"/>
      <c r="AA46" s="110"/>
      <c r="AB46" s="111"/>
      <c r="AC46" s="112"/>
      <c r="AD46" s="113"/>
      <c r="AE46" s="114">
        <f>SUM(AE45:AE45)</f>
        <v>0</v>
      </c>
      <c r="AF46" s="115">
        <f>SUM(AF45:AF45)</f>
        <v>0</v>
      </c>
    </row>
    <row r="47" spans="1:32" ht="15.6" hidden="1" x14ac:dyDescent="0.25">
      <c r="A47" s="762"/>
      <c r="B47" s="766" t="s">
        <v>115</v>
      </c>
      <c r="C47" s="757" t="s">
        <v>116</v>
      </c>
      <c r="D47" s="758"/>
      <c r="E47" s="243">
        <v>0</v>
      </c>
      <c r="F47" s="243" t="s">
        <v>64</v>
      </c>
      <c r="G47" s="244" t="s">
        <v>117</v>
      </c>
      <c r="H47" s="259"/>
      <c r="I47" s="260"/>
      <c r="J47" s="261"/>
      <c r="K47" s="262"/>
      <c r="L47" s="263"/>
      <c r="M47" s="261"/>
      <c r="N47" s="264"/>
      <c r="O47" s="265"/>
      <c r="P47" s="266"/>
      <c r="Q47" s="252"/>
      <c r="R47" s="268"/>
      <c r="S47" s="268"/>
      <c r="T47" s="268"/>
      <c r="U47" s="253">
        <f>IF(OR(P47="",M47=Paramétrage!$C$10,M47=Paramétrage!$C$13,M47=Paramétrage!$C$17,M47=Paramétrage!$C$20,M47=Paramétrage!$C$24,M47=Paramétrage!$C$27,AND(M47&lt;&gt;Paramétrage!$C$9,Q47="Mut+ext")),0,ROUNDUP(O47/P47,0))</f>
        <v>0</v>
      </c>
      <c r="V47" s="254">
        <f>IF(OR(M47="",Q47="Mut+ext"),0,IF(VLOOKUP(M47,Paramétrage!$C$6:$E$29,2,0)=0,0,IF(P47="","saisir capacité",N47*U47*VLOOKUP(M47,Paramétrage!$C$6:$E$29,2,0))))</f>
        <v>0</v>
      </c>
      <c r="W47" s="255"/>
      <c r="X47" s="256">
        <f>IF(OR(M47="",Q47="Mut+ext"),0,IF(ISERROR(V47+W47)=1,V47,V47+W47))</f>
        <v>0</v>
      </c>
      <c r="Y47" s="257">
        <f>IF(OR(M47="",Q47="Mut+ext"),0,IF(ISERROR(W47+V47*VLOOKUP(M47,Paramétrage!$C$6:$E$29,3,0))=1,X47,W47+V47*VLOOKUP(M47,Paramétrage!$C$6:$E$29,3,0)))</f>
        <v>0</v>
      </c>
      <c r="Z47" s="258"/>
      <c r="AA47" s="78"/>
      <c r="AB47" s="78"/>
      <c r="AC47" s="79"/>
      <c r="AD47" s="80"/>
      <c r="AE47" s="81">
        <f>IF(G47="",0,IF(K47="",0,IF(SUMIF(G47:G47,G47,O47:O47)=0,0,IF(OR(L47="",K47="obligatoire"),AF47/SUMIF(G47:G47,G47,O47:O47),AF47/(SUMIF(G47:G47,G47,O47:O47)/L47)))))</f>
        <v>0</v>
      </c>
      <c r="AF47" s="82">
        <f>N47*O47</f>
        <v>0</v>
      </c>
    </row>
    <row r="48" spans="1:32" ht="15.6" hidden="1" x14ac:dyDescent="0.25">
      <c r="A48" s="762"/>
      <c r="B48" s="768"/>
      <c r="C48" s="269"/>
      <c r="D48" s="270"/>
      <c r="E48" s="271"/>
      <c r="F48" s="271"/>
      <c r="G48" s="271"/>
      <c r="H48" s="272"/>
      <c r="I48" s="273"/>
      <c r="J48" s="274"/>
      <c r="K48" s="275"/>
      <c r="L48" s="276"/>
      <c r="M48" s="277"/>
      <c r="N48" s="278">
        <f>AE48</f>
        <v>0</v>
      </c>
      <c r="O48" s="279"/>
      <c r="P48" s="279"/>
      <c r="Q48" s="280"/>
      <c r="R48" s="281"/>
      <c r="S48" s="281"/>
      <c r="T48" s="282"/>
      <c r="U48" s="283"/>
      <c r="V48" s="284">
        <f>SUM(V47:V47)</f>
        <v>0</v>
      </c>
      <c r="W48" s="277">
        <f>SUM(W47:W47)</f>
        <v>0</v>
      </c>
      <c r="X48" s="285">
        <f>SUM(X47:X47)</f>
        <v>0</v>
      </c>
      <c r="Y48" s="286">
        <f>SUM(Y47:Y47)</f>
        <v>0</v>
      </c>
      <c r="Z48" s="287"/>
      <c r="AA48" s="110"/>
      <c r="AB48" s="111"/>
      <c r="AC48" s="112"/>
      <c r="AD48" s="113"/>
      <c r="AE48" s="114">
        <f>SUM(AE47:AE47)</f>
        <v>0</v>
      </c>
      <c r="AF48" s="115">
        <f>SUM(AF47:AF47)</f>
        <v>0</v>
      </c>
    </row>
    <row r="49" spans="1:32" ht="15.6" hidden="1" x14ac:dyDescent="0.25">
      <c r="A49" s="762"/>
      <c r="B49" s="766" t="s">
        <v>118</v>
      </c>
      <c r="C49" s="757" t="s">
        <v>119</v>
      </c>
      <c r="D49" s="758"/>
      <c r="E49" s="243">
        <v>0</v>
      </c>
      <c r="F49" s="243" t="s">
        <v>64</v>
      </c>
      <c r="G49" s="244" t="s">
        <v>120</v>
      </c>
      <c r="H49" s="259"/>
      <c r="I49" s="260"/>
      <c r="J49" s="261"/>
      <c r="K49" s="262"/>
      <c r="L49" s="263"/>
      <c r="M49" s="261"/>
      <c r="N49" s="264"/>
      <c r="O49" s="265"/>
      <c r="P49" s="266"/>
      <c r="Q49" s="252"/>
      <c r="R49" s="268"/>
      <c r="S49" s="268"/>
      <c r="T49" s="268"/>
      <c r="U49" s="253">
        <f>IF(OR(P49="",M49=Paramétrage!$C$10,M49=Paramétrage!$C$13,M49=Paramétrage!$C$17,M49=Paramétrage!$C$20,M49=Paramétrage!$C$24,M49=Paramétrage!$C$27,AND(M49&lt;&gt;Paramétrage!$C$9,Q49="Mut+ext")),0,ROUNDUP(O49/P49,0))</f>
        <v>0</v>
      </c>
      <c r="V49" s="254">
        <f>IF(OR(M49="",Q49="Mut+ext"),0,IF(VLOOKUP(M49,Paramétrage!$C$6:$E$29,2,0)=0,0,IF(P49="","saisir capacité",N49*U49*VLOOKUP(M49,Paramétrage!$C$6:$E$29,2,0))))</f>
        <v>0</v>
      </c>
      <c r="W49" s="255"/>
      <c r="X49" s="256">
        <f>IF(OR(M49="",Q49="Mut+ext"),0,IF(ISERROR(V49+W49)=1,V49,V49+W49))</f>
        <v>0</v>
      </c>
      <c r="Y49" s="257">
        <f>IF(OR(M49="",Q49="Mut+ext"),0,IF(ISERROR(W49+V49*VLOOKUP(M49,Paramétrage!$C$6:$E$29,3,0))=1,X49,W49+V49*VLOOKUP(M49,Paramétrage!$C$6:$E$29,3,0)))</f>
        <v>0</v>
      </c>
      <c r="Z49" s="258"/>
      <c r="AA49" s="78"/>
      <c r="AB49" s="78"/>
      <c r="AC49" s="79"/>
      <c r="AD49" s="80"/>
      <c r="AE49" s="81">
        <f>IF(G49="",0,IF(K49="",0,IF(SUMIF(G49:G49,G49,O49:O49)=0,0,IF(OR(L49="",K49="obligatoire"),AF49/SUMIF(G49:G49,G49,O49:O49),AF49/(SUMIF(G49:G49,G49,O49:O49)/L49)))))</f>
        <v>0</v>
      </c>
      <c r="AF49" s="82">
        <f>N49*O49</f>
        <v>0</v>
      </c>
    </row>
    <row r="50" spans="1:32" ht="16.2" hidden="1" thickBot="1" x14ac:dyDescent="0.3">
      <c r="A50" s="762"/>
      <c r="B50" s="769"/>
      <c r="C50" s="269"/>
      <c r="D50" s="270"/>
      <c r="E50" s="271"/>
      <c r="F50" s="271"/>
      <c r="G50" s="271"/>
      <c r="H50" s="272"/>
      <c r="I50" s="273"/>
      <c r="J50" s="274"/>
      <c r="K50" s="275"/>
      <c r="L50" s="276"/>
      <c r="M50" s="277"/>
      <c r="N50" s="278">
        <f>AE50</f>
        <v>0</v>
      </c>
      <c r="O50" s="279"/>
      <c r="P50" s="279"/>
      <c r="Q50" s="280"/>
      <c r="R50" s="281"/>
      <c r="S50" s="281"/>
      <c r="T50" s="282"/>
      <c r="U50" s="283"/>
      <c r="V50" s="284">
        <f>SUM(V49:V49)</f>
        <v>0</v>
      </c>
      <c r="W50" s="277">
        <f>SUM(W49:W49)</f>
        <v>0</v>
      </c>
      <c r="X50" s="285">
        <f>SUM(X49:X49)</f>
        <v>0</v>
      </c>
      <c r="Y50" s="286">
        <f>SUM(Y49:Y49)</f>
        <v>0</v>
      </c>
      <c r="Z50" s="287"/>
      <c r="AA50" s="110"/>
      <c r="AB50" s="111"/>
      <c r="AC50" s="112"/>
      <c r="AD50" s="113"/>
      <c r="AE50" s="114">
        <f>SUM(AE49:AE49)</f>
        <v>0</v>
      </c>
      <c r="AF50" s="115">
        <f>SUM(AF49:AF49)</f>
        <v>0</v>
      </c>
    </row>
    <row r="51" spans="1:32" ht="16.2" thickBot="1" x14ac:dyDescent="0.3">
      <c r="A51" s="763"/>
      <c r="B51" s="296"/>
      <c r="C51" s="296"/>
      <c r="D51" s="296"/>
      <c r="E51" s="297">
        <f>E12+E17+E23+E29+E34+E41</f>
        <v>30</v>
      </c>
      <c r="F51" s="297"/>
      <c r="G51" s="298"/>
      <c r="H51" s="299"/>
      <c r="I51" s="299"/>
      <c r="J51" s="300"/>
      <c r="K51" s="296"/>
      <c r="L51" s="296"/>
      <c r="M51" s="301"/>
      <c r="N51" s="302">
        <f>N42+N40+N33+N28+N22+N16+N44+N46+N48+N50</f>
        <v>311</v>
      </c>
      <c r="O51" s="303"/>
      <c r="P51" s="296"/>
      <c r="Q51" s="304"/>
      <c r="R51" s="303"/>
      <c r="S51" s="303"/>
      <c r="T51" s="305"/>
      <c r="U51" s="300"/>
      <c r="V51" s="306">
        <f>V42+V40+V33+V28+V22+V16+V44+V46+V48+V50</f>
        <v>233</v>
      </c>
      <c r="W51" s="306">
        <f>W42+W40+W33+W28+W22+W16+W44+W46+W48+W50</f>
        <v>0</v>
      </c>
      <c r="X51" s="306">
        <f>X42+X40+X33+X28+X22+X16+X44+X46+X48+X50</f>
        <v>233</v>
      </c>
      <c r="Y51" s="306">
        <f>Y42+Y40+Y33+Y28+Y22+Y16+Y44+Y46+Y48+Y50</f>
        <v>233</v>
      </c>
      <c r="Z51" s="307"/>
      <c r="AA51" s="129"/>
      <c r="AB51" s="138"/>
      <c r="AC51" s="129"/>
      <c r="AD51" s="139"/>
      <c r="AE51" s="140">
        <f>SUM(AE12:AE42)/2</f>
        <v>311</v>
      </c>
      <c r="AF51" s="141">
        <f>SUM(AF12:AF40)</f>
        <v>18660</v>
      </c>
    </row>
    <row r="52" spans="1:32" ht="20.25" customHeight="1" x14ac:dyDescent="0.25">
      <c r="A52" s="691" t="s">
        <v>121</v>
      </c>
      <c r="B52" s="770" t="s">
        <v>122</v>
      </c>
      <c r="C52" s="759" t="s">
        <v>262</v>
      </c>
      <c r="D52" s="760"/>
      <c r="E52" s="748">
        <v>10</v>
      </c>
      <c r="F52" s="748" t="s">
        <v>64</v>
      </c>
      <c r="G52" s="243" t="s">
        <v>124</v>
      </c>
      <c r="H52" s="289" t="s">
        <v>66</v>
      </c>
      <c r="I52" s="246" t="s">
        <v>263</v>
      </c>
      <c r="J52" s="210" t="s">
        <v>98</v>
      </c>
      <c r="K52" s="247" t="s">
        <v>64</v>
      </c>
      <c r="L52" s="263">
        <v>1</v>
      </c>
      <c r="M52" s="210" t="s">
        <v>91</v>
      </c>
      <c r="N52" s="249">
        <v>30</v>
      </c>
      <c r="O52" s="250">
        <v>30</v>
      </c>
      <c r="P52" s="251">
        <v>30</v>
      </c>
      <c r="Q52" s="252" t="s">
        <v>77</v>
      </c>
      <c r="R52" s="268"/>
      <c r="S52" s="268"/>
      <c r="T52" s="268"/>
      <c r="U52" s="308">
        <f>IF(OR(P52="",M52=Paramétrage!$C$10,M52=Paramétrage!$C$13,M52=Paramétrage!$C$17,M52=Paramétrage!$C$20,M52=Paramétrage!$C$24,M52=Paramétrage!$C$27,AND(M52&lt;&gt;Paramétrage!$C$9,Q52="Mut+ext")),0,ROUNDUP(O52/P52,0))</f>
        <v>0</v>
      </c>
      <c r="V52" s="309">
        <f>IF(OR(M52="",Q52="Mut+ext"),0,IF(VLOOKUP(M52,Paramétrage!$C$6:$E$29,2,0)=0,0,IF(P52="","saisir capacité",N52*U52*VLOOKUP(M52,Paramétrage!$C$6:$E$29,2,0))))</f>
        <v>0</v>
      </c>
      <c r="W52" s="255">
        <v>30</v>
      </c>
      <c r="X52" s="310">
        <f>IF(OR(M52="",Q52="Mut+ext"),0,IF(ISERROR(V52+W52)=1,V52,V52+W52))</f>
        <v>30</v>
      </c>
      <c r="Y52" s="311">
        <f>IF(OR(M52="",Q52="Mut+ext"),0,IF(ISERROR(W52+V52*VLOOKUP(M52,Paramétrage!$C$6:$E$29,3,0))=1,X52,W52+V52*VLOOKUP(M52,Paramétrage!$C$6:$E$29,3,0)))</f>
        <v>30</v>
      </c>
      <c r="Z52" s="258"/>
      <c r="AA52" s="78"/>
      <c r="AB52" s="78"/>
      <c r="AC52" s="84"/>
      <c r="AD52" s="72"/>
      <c r="AE52" s="81">
        <f>IF(G52="",0,IF(K52="",0,IF(SUMIF(G52:G54,G52,O52:O54)=0,0,IF(OR(L52="",K52="obligatoire"),AF52/SUMIF(G52:G54,G52,O52:O54),AF52/(SUMIF(G52:G54,G52,O52:O54)/L52)))))</f>
        <v>30</v>
      </c>
      <c r="AF52" s="82">
        <f>N52*O52</f>
        <v>900</v>
      </c>
    </row>
    <row r="53" spans="1:32" ht="15.6" x14ac:dyDescent="0.25">
      <c r="A53" s="764"/>
      <c r="B53" s="767"/>
      <c r="C53" s="751"/>
      <c r="D53" s="752"/>
      <c r="E53" s="693"/>
      <c r="F53" s="693"/>
      <c r="G53" s="244" t="s">
        <v>126</v>
      </c>
      <c r="H53" s="289" t="s">
        <v>66</v>
      </c>
      <c r="I53" s="636" t="s">
        <v>264</v>
      </c>
      <c r="J53" s="210">
        <v>11</v>
      </c>
      <c r="K53" s="247" t="s">
        <v>64</v>
      </c>
      <c r="L53" s="263">
        <v>1</v>
      </c>
      <c r="M53" s="210" t="s">
        <v>82</v>
      </c>
      <c r="N53" s="249">
        <v>26</v>
      </c>
      <c r="O53" s="250">
        <v>30</v>
      </c>
      <c r="P53" s="251">
        <v>30</v>
      </c>
      <c r="Q53" s="267" t="s">
        <v>77</v>
      </c>
      <c r="R53" s="268"/>
      <c r="S53" s="268"/>
      <c r="T53" s="268"/>
      <c r="U53" s="308">
        <f>IF(OR(P53="",M53=Paramétrage!$C$10,M53=Paramétrage!$C$13,M53=Paramétrage!$C$17,M53=Paramétrage!$C$20,M53=Paramétrage!$C$24,M53=Paramétrage!$C$27,AND(M53&lt;&gt;Paramétrage!$C$9,Q53="Mut+ext")),0,ROUNDUP(O53/P53,0))</f>
        <v>1</v>
      </c>
      <c r="V53" s="309">
        <f>IF(OR(M53="",Q53="Mut+ext"),0,IF(VLOOKUP(M53,Paramétrage!$C$6:$E$29,2,0)=0,0,IF(P53="","saisir capacité",N53*U53*VLOOKUP(M53,Paramétrage!$C$6:$E$29,2,0))))</f>
        <v>26</v>
      </c>
      <c r="W53" s="255"/>
      <c r="X53" s="310">
        <f>IF(OR(M53="",Q53="Mut+ext"),0,IF(ISERROR(V53+W53)=1,V53,V53+W53))</f>
        <v>26</v>
      </c>
      <c r="Y53" s="311">
        <f>IF(OR(M53="",Q53="Mut+ext"),0,IF(ISERROR(W53+V53*VLOOKUP(M53,Paramétrage!$C$6:$E$29,3,0))=1,X53,W53+V53*VLOOKUP(M53,Paramétrage!$C$6:$E$29,3,0)))</f>
        <v>26</v>
      </c>
      <c r="Z53" s="258"/>
      <c r="AA53" s="78"/>
      <c r="AB53" s="78"/>
      <c r="AC53" s="84"/>
      <c r="AD53" s="80"/>
      <c r="AE53" s="81">
        <f>IF(G53="",0,IF(K53="",0,IF(SUMIF(G52:G54,G53,O52:O54)=0,0,IF(OR(L53="",K53="obligatoire"),AF53/SUMIF(G52:G54,G53,O52:O54),AF53/(SUMIF(G52:G54,G53,O52:O54)/L53)))))</f>
        <v>26</v>
      </c>
      <c r="AF53" s="85">
        <f>N53*O53</f>
        <v>780</v>
      </c>
    </row>
    <row r="54" spans="1:32" ht="15.6" x14ac:dyDescent="0.25">
      <c r="A54" s="764"/>
      <c r="B54" s="767"/>
      <c r="C54" s="753"/>
      <c r="D54" s="754"/>
      <c r="E54" s="692"/>
      <c r="F54" s="692"/>
      <c r="G54" s="244"/>
      <c r="H54" s="312"/>
      <c r="I54" s="260"/>
      <c r="J54" s="261"/>
      <c r="K54" s="292"/>
      <c r="L54" s="263"/>
      <c r="M54" s="261"/>
      <c r="N54" s="293"/>
      <c r="O54" s="294"/>
      <c r="P54" s="266"/>
      <c r="Q54" s="267"/>
      <c r="R54" s="268"/>
      <c r="S54" s="268"/>
      <c r="T54" s="268"/>
      <c r="U54" s="308">
        <f>IF(OR(P54="",M54=Paramétrage!$C$10,M54=Paramétrage!$C$13,M54=Paramétrage!$C$17,M54=Paramétrage!$C$20,M54=Paramétrage!$C$24,M54=Paramétrage!$C$27,AND(M54&lt;&gt;Paramétrage!$C$9,Q54="Mut+ext")),0,ROUNDUP(O54/P54,0))</f>
        <v>0</v>
      </c>
      <c r="V54" s="309">
        <f>IF(OR(M54="",Q54="Mut+ext"),0,IF(VLOOKUP(M54,Paramétrage!$C$6:$E$29,2,0)=0,0,IF(P54="","saisir capacité",N54*U54*VLOOKUP(M54,Paramétrage!$C$6:$E$29,2,0))))</f>
        <v>0</v>
      </c>
      <c r="W54" s="255"/>
      <c r="X54" s="310">
        <f>IF(OR(M54="",Q54="Mut+ext"),0,IF(ISERROR(V54+W54)=1,V54,V54+W54))</f>
        <v>0</v>
      </c>
      <c r="Y54" s="311">
        <f>IF(OR(M54="",Q54="Mut+ext"),0,IF(ISERROR(W54+V54*VLOOKUP(M54,Paramétrage!$C$6:$E$29,3,0))=1,X54,W54+V54*VLOOKUP(M54,Paramétrage!$C$6:$E$29,3,0)))</f>
        <v>0</v>
      </c>
      <c r="Z54" s="258"/>
      <c r="AA54" s="78"/>
      <c r="AB54" s="78"/>
      <c r="AC54" s="84"/>
      <c r="AD54" s="80"/>
      <c r="AE54" s="81">
        <f>IF(G54="",0,IF(K54="",0,IF(SUMIF(G52:G54,G54,O52:O54)=0,0,IF(OR(L54="",K54="obligatoire"),AF54/SUMIF(G52:G54,G54,O52:O54),AF54/(SUMIF(G52:G54,G54,O52:O54)/L54)))))</f>
        <v>0</v>
      </c>
      <c r="AF54" s="85">
        <f>N54*O54</f>
        <v>0</v>
      </c>
    </row>
    <row r="55" spans="1:32" ht="15.6" x14ac:dyDescent="0.25">
      <c r="A55" s="764"/>
      <c r="B55" s="768"/>
      <c r="C55" s="313"/>
      <c r="D55" s="314"/>
      <c r="E55" s="315"/>
      <c r="F55" s="314"/>
      <c r="G55" s="314"/>
      <c r="H55" s="316"/>
      <c r="I55" s="317"/>
      <c r="J55" s="318"/>
      <c r="K55" s="319"/>
      <c r="L55" s="320"/>
      <c r="M55" s="321"/>
      <c r="N55" s="322">
        <f>AE55</f>
        <v>56</v>
      </c>
      <c r="O55" s="323"/>
      <c r="P55" s="323"/>
      <c r="Q55" s="324"/>
      <c r="R55" s="325"/>
      <c r="S55" s="325"/>
      <c r="T55" s="326"/>
      <c r="U55" s="327"/>
      <c r="V55" s="328">
        <f>SUM(V52:V54)</f>
        <v>26</v>
      </c>
      <c r="W55" s="321">
        <f>SUM(W52:W54)</f>
        <v>30</v>
      </c>
      <c r="X55" s="329">
        <f>SUM(X52:X54)</f>
        <v>56</v>
      </c>
      <c r="Y55" s="330">
        <f>SUM(Y52:Y54)</f>
        <v>56</v>
      </c>
      <c r="Z55" s="331"/>
      <c r="AA55" s="168"/>
      <c r="AB55" s="169"/>
      <c r="AC55" s="170"/>
      <c r="AD55" s="171"/>
      <c r="AE55" s="172">
        <f>SUM(AE52:AE54)</f>
        <v>56</v>
      </c>
      <c r="AF55" s="173">
        <f>SUM(AF52:AF54)</f>
        <v>1680</v>
      </c>
    </row>
    <row r="56" spans="1:32" ht="15.6" x14ac:dyDescent="0.25">
      <c r="A56" s="764"/>
      <c r="B56" s="766" t="s">
        <v>135</v>
      </c>
      <c r="C56" s="749" t="s">
        <v>141</v>
      </c>
      <c r="D56" s="750"/>
      <c r="E56" s="688">
        <v>20</v>
      </c>
      <c r="F56" s="688" t="s">
        <v>64</v>
      </c>
      <c r="G56" s="243" t="s">
        <v>136</v>
      </c>
      <c r="H56" s="245" t="s">
        <v>66</v>
      </c>
      <c r="I56" s="295" t="s">
        <v>146</v>
      </c>
      <c r="J56" s="210">
        <v>71</v>
      </c>
      <c r="K56" s="247" t="s">
        <v>64</v>
      </c>
      <c r="L56" s="248">
        <v>1</v>
      </c>
      <c r="M56" s="175" t="s">
        <v>147</v>
      </c>
      <c r="N56" s="249">
        <v>40</v>
      </c>
      <c r="O56" s="250">
        <v>30</v>
      </c>
      <c r="P56" s="251">
        <v>30</v>
      </c>
      <c r="Q56" s="252" t="s">
        <v>77</v>
      </c>
      <c r="R56" s="268"/>
      <c r="S56" s="268"/>
      <c r="T56" s="268"/>
      <c r="U56" s="308">
        <f>IF(OR(P56="",M56=Paramétrage!$C$10,M56=Paramétrage!$C$13,M56=Paramétrage!$C$17,M56=Paramétrage!$C$20,M56=Paramétrage!$C$24,M56=Paramétrage!$C$27,AND(M56&lt;&gt;Paramétrage!$C$9,Q56="Mut+ext")),0,ROUNDUP(O56/P56,0))</f>
        <v>0</v>
      </c>
      <c r="V56" s="309">
        <f>IF(OR(M56="",Q56="Mut+ext"),0,IF(VLOOKUP(M56,Paramétrage!$C$6:$E$29,2,0)=0,0,IF(P56="","saisir capacité",N56*U56*VLOOKUP(M56,Paramétrage!$C$6:$E$29,2,0))))</f>
        <v>0</v>
      </c>
      <c r="W56" s="255">
        <v>30</v>
      </c>
      <c r="X56" s="310">
        <f>IF(OR(M56="",Q56="Mut+ext"),0,IF(ISERROR(V56+W56)=1,V56,V56+W56))</f>
        <v>30</v>
      </c>
      <c r="Y56" s="311">
        <f>IF(OR(M56="",Q56="Mut+ext"),0,IF(ISERROR(W56+V56*VLOOKUP(M56,Paramétrage!$C$6:$E$29,3,0))=1,X56,W56+V56*VLOOKUP(M56,Paramétrage!$C$6:$E$29,3,0)))</f>
        <v>30</v>
      </c>
      <c r="Z56" s="258"/>
      <c r="AA56" s="78"/>
      <c r="AB56" s="78"/>
      <c r="AC56" s="84"/>
      <c r="AD56" s="72"/>
      <c r="AE56" s="81">
        <f>IF(G56="",0,IF(K56="",0,IF(SUMIF(G56:G58,G56,O56:O58)=0,0,IF(OR(L56="",K56="obligatoire"),AF56/SUMIF(G56:G58,G56,O56:O58),AF56/(SUMIF(G56:G58,G56,O56:O58)/L56)))))</f>
        <v>40</v>
      </c>
      <c r="AF56" s="82">
        <f>N56*O56</f>
        <v>1200</v>
      </c>
    </row>
    <row r="57" spans="1:32" ht="15.6" x14ac:dyDescent="0.25">
      <c r="A57" s="764"/>
      <c r="B57" s="767"/>
      <c r="C57" s="751"/>
      <c r="D57" s="752"/>
      <c r="E57" s="693"/>
      <c r="F57" s="693"/>
      <c r="G57" s="244" t="s">
        <v>138</v>
      </c>
      <c r="H57" s="245" t="s">
        <v>66</v>
      </c>
      <c r="I57" s="332" t="s">
        <v>143</v>
      </c>
      <c r="J57" s="210">
        <v>71</v>
      </c>
      <c r="K57" s="247" t="s">
        <v>64</v>
      </c>
      <c r="L57" s="248">
        <v>1</v>
      </c>
      <c r="M57" s="210" t="s">
        <v>144</v>
      </c>
      <c r="N57" s="333">
        <v>610</v>
      </c>
      <c r="O57" s="334">
        <v>30</v>
      </c>
      <c r="P57" s="251">
        <v>30</v>
      </c>
      <c r="Q57" s="267" t="s">
        <v>77</v>
      </c>
      <c r="R57" s="268"/>
      <c r="S57" s="268"/>
      <c r="T57" s="268"/>
      <c r="U57" s="308">
        <f>IF(OR(P57="",M57=Paramétrage!$C$10,M57=Paramétrage!$C$13,M57=Paramétrage!$C$17,M57=Paramétrage!$C$20,M57=Paramétrage!$C$24,M57=Paramétrage!$C$27,AND(M57&lt;&gt;Paramétrage!$C$9,Q57="Mut+ext")),0,ROUNDUP(O57/P57,0))</f>
        <v>0</v>
      </c>
      <c r="V57" s="309">
        <f>IF(OR(M57="",Q57="Mut+ext"),0,IF(VLOOKUP(M57,Paramétrage!$C$6:$E$29,2,0)=0,0,IF(P57="","saisir capacité",N57*U57*VLOOKUP(M57,Paramétrage!$C$6:$E$29,2,0))))</f>
        <v>0</v>
      </c>
      <c r="W57" s="255">
        <v>30</v>
      </c>
      <c r="X57" s="310">
        <f>IF(OR(M57="",Q57="Mut+ext"),0,IF(ISERROR(V57+W57)=1,V57,V57+W57))</f>
        <v>30</v>
      </c>
      <c r="Y57" s="311">
        <f>IF(OR(M57="",Q57="Mut+ext"),0,IF(ISERROR(W57+V57*VLOOKUP(M57,Paramétrage!$C$6:$E$29,3,0))=1,X57,W57+V57*VLOOKUP(M57,Paramétrage!$C$6:$E$29,3,0)))</f>
        <v>30</v>
      </c>
      <c r="Z57" s="258"/>
      <c r="AA57" s="78"/>
      <c r="AB57" s="78"/>
      <c r="AC57" s="84"/>
      <c r="AD57" s="80"/>
      <c r="AE57" s="81">
        <f>IF(G57="",0,IF(K57="",0,IF(SUMIF(G56:G58,G57,O56:O58)=0,0,IF(OR(L57="",K57="obligatoire"),AF57/SUMIF(G56:G58,G57,O56:O58),AF57/(SUMIF(G56:G58,G57,O56:O58)/L57)))))</f>
        <v>610</v>
      </c>
      <c r="AF57" s="85">
        <f>N57*O57</f>
        <v>18300</v>
      </c>
    </row>
    <row r="58" spans="1:32" ht="15.6" x14ac:dyDescent="0.25">
      <c r="A58" s="764"/>
      <c r="B58" s="767"/>
      <c r="C58" s="753"/>
      <c r="D58" s="754"/>
      <c r="E58" s="692"/>
      <c r="F58" s="692"/>
      <c r="G58" s="244"/>
      <c r="H58" s="290"/>
      <c r="I58" s="260"/>
      <c r="J58" s="261"/>
      <c r="K58" s="292"/>
      <c r="L58" s="263"/>
      <c r="M58" s="261"/>
      <c r="N58" s="293"/>
      <c r="O58" s="294"/>
      <c r="P58" s="266"/>
      <c r="Q58" s="267"/>
      <c r="R58" s="268"/>
      <c r="S58" s="268"/>
      <c r="T58" s="268"/>
      <c r="U58" s="308">
        <f>IF(OR(P58="",M58=Paramétrage!$C$10,M58=Paramétrage!$C$13,M58=Paramétrage!$C$17,M58=Paramétrage!$C$20,M58=Paramétrage!$C$24,M58=Paramétrage!$C$27,AND(M58&lt;&gt;Paramétrage!$C$9,Q58="Mut+ext")),0,ROUNDUP(O58/P58,0))</f>
        <v>0</v>
      </c>
      <c r="V58" s="309">
        <f>IF(OR(M58="",Q58="Mut+ext"),0,IF(VLOOKUP(M58,Paramétrage!$C$6:$E$29,2,0)=0,0,IF(P58="","saisir capacité",N58*U58*VLOOKUP(M58,Paramétrage!$C$6:$E$29,2,0))))</f>
        <v>0</v>
      </c>
      <c r="W58" s="255"/>
      <c r="X58" s="310">
        <f>IF(OR(M58="",Q58="Mut+ext"),0,IF(ISERROR(V58+W58)=1,V58,V58+W58))</f>
        <v>0</v>
      </c>
      <c r="Y58" s="311">
        <f>IF(OR(M58="",Q58="Mut+ext"),0,IF(ISERROR(W58+V58*VLOOKUP(M58,Paramétrage!$C$6:$E$29,3,0))=1,X58,W58+V58*VLOOKUP(M58,Paramétrage!$C$6:$E$29,3,0)))</f>
        <v>0</v>
      </c>
      <c r="Z58" s="258"/>
      <c r="AA58" s="78"/>
      <c r="AB58" s="78"/>
      <c r="AC58" s="84"/>
      <c r="AD58" s="80"/>
      <c r="AE58" s="81">
        <f>IF(G58="",0,IF(K58="",0,IF(SUMIF(G56:G58,G58,O56:O58)=0,0,IF(OR(L58="",K58="obligatoire"),AF58/SUMIF(G56:G58,G58,O56:O58),AF58/(SUMIF(G56:G58,G58,O56:O58)/L58)))))</f>
        <v>0</v>
      </c>
      <c r="AF58" s="85">
        <f>N58*O58</f>
        <v>0</v>
      </c>
    </row>
    <row r="59" spans="1:32" ht="16.2" thickBot="1" x14ac:dyDescent="0.3">
      <c r="A59" s="764"/>
      <c r="B59" s="768"/>
      <c r="C59" s="313"/>
      <c r="D59" s="314"/>
      <c r="E59" s="315"/>
      <c r="F59" s="314"/>
      <c r="G59" s="314"/>
      <c r="H59" s="316"/>
      <c r="I59" s="317"/>
      <c r="J59" s="335"/>
      <c r="K59" s="319"/>
      <c r="L59" s="320"/>
      <c r="M59" s="321"/>
      <c r="N59" s="322">
        <f>AE59</f>
        <v>650</v>
      </c>
      <c r="O59" s="323"/>
      <c r="P59" s="323"/>
      <c r="Q59" s="324"/>
      <c r="R59" s="325"/>
      <c r="S59" s="325"/>
      <c r="T59" s="326"/>
      <c r="U59" s="327"/>
      <c r="V59" s="328">
        <f>SUM(V56:V58)</f>
        <v>0</v>
      </c>
      <c r="W59" s="321">
        <f>SUM(W56:W58)</f>
        <v>60</v>
      </c>
      <c r="X59" s="329">
        <f>SUM(X56:X58)</f>
        <v>60</v>
      </c>
      <c r="Y59" s="330">
        <f>SUM(Y56:Y58)</f>
        <v>60</v>
      </c>
      <c r="Z59" s="331"/>
      <c r="AA59" s="168"/>
      <c r="AB59" s="169"/>
      <c r="AC59" s="170"/>
      <c r="AD59" s="171"/>
      <c r="AE59" s="172">
        <f>SUM(AE56:AE58)</f>
        <v>650</v>
      </c>
      <c r="AF59" s="173">
        <f>SUM(AF56:AF58)</f>
        <v>19500</v>
      </c>
    </row>
    <row r="60" spans="1:32" ht="15.6" hidden="1" x14ac:dyDescent="0.25">
      <c r="A60" s="764"/>
      <c r="B60" s="766" t="s">
        <v>140</v>
      </c>
      <c r="C60" s="755" t="s">
        <v>214</v>
      </c>
      <c r="D60" s="756"/>
      <c r="E60" s="243">
        <v>0</v>
      </c>
      <c r="F60" s="243" t="s">
        <v>64</v>
      </c>
      <c r="G60" s="243" t="s">
        <v>142</v>
      </c>
      <c r="H60" s="259"/>
      <c r="I60" s="260"/>
      <c r="J60" s="261"/>
      <c r="K60" s="292"/>
      <c r="L60" s="263"/>
      <c r="M60" s="261"/>
      <c r="N60" s="293"/>
      <c r="O60" s="294"/>
      <c r="P60" s="266"/>
      <c r="Q60" s="252"/>
      <c r="R60" s="268"/>
      <c r="S60" s="268"/>
      <c r="T60" s="268"/>
      <c r="U60" s="308">
        <f>IF(OR(P60="",M60=Paramétrage!$C$10,M60=Paramétrage!$C$13,M60=Paramétrage!$C$17,M60=Paramétrage!$C$20,M60=Paramétrage!$C$24,M60=Paramétrage!$C$27,AND(M60&lt;&gt;Paramétrage!$C$9,Q60="Mut+ext")),0,ROUNDUP(O60/P60,0))</f>
        <v>0</v>
      </c>
      <c r="V60" s="309">
        <f>IF(OR(M60="",Q60="Mut+ext"),0,IF(VLOOKUP(M60,Paramétrage!$C$6:$E$29,2,0)=0,0,IF(P60="","saisir capacité",N60*U60*VLOOKUP(M60,Paramétrage!$C$6:$E$29,2,0))))</f>
        <v>0</v>
      </c>
      <c r="W60" s="255"/>
      <c r="X60" s="310">
        <f>IF(OR(M60="",Q60="Mut+ext"),0,IF(ISERROR(V60+W60)=1,V60,V60+W60))</f>
        <v>0</v>
      </c>
      <c r="Y60" s="311">
        <f>IF(OR(M60="",Q60="Mut+ext"),0,IF(ISERROR(W60+V60*VLOOKUP(M60,Paramétrage!$C$6:$E$29,3,0))=1,X60,W60+V60*VLOOKUP(M60,Paramétrage!$C$6:$E$29,3,0)))</f>
        <v>0</v>
      </c>
      <c r="Z60" s="258"/>
      <c r="AA60" s="78"/>
      <c r="AB60" s="78"/>
      <c r="AC60" s="84"/>
      <c r="AD60" s="72"/>
      <c r="AE60" s="81">
        <f>IF(G60="",0,IF(K60="",0,IF(SUMIF(G60:G60,G60,O60:O60)=0,0,IF(OR(L60="",K60="obligatoire"),AF60/SUMIF(G60:G60,G60,O60:O60),AF60/(SUMIF(G60:G60,G60,O60:O60)/L60)))))</f>
        <v>0</v>
      </c>
      <c r="AF60" s="82">
        <f>N60*O60</f>
        <v>0</v>
      </c>
    </row>
    <row r="61" spans="1:32" ht="15.6" hidden="1" x14ac:dyDescent="0.25">
      <c r="A61" s="764"/>
      <c r="B61" s="768"/>
      <c r="C61" s="313"/>
      <c r="D61" s="314"/>
      <c r="E61" s="315"/>
      <c r="F61" s="314"/>
      <c r="G61" s="314"/>
      <c r="H61" s="316"/>
      <c r="I61" s="317"/>
      <c r="J61" s="335"/>
      <c r="K61" s="319"/>
      <c r="L61" s="320"/>
      <c r="M61" s="321"/>
      <c r="N61" s="322">
        <f>AE61</f>
        <v>0</v>
      </c>
      <c r="O61" s="323"/>
      <c r="P61" s="323"/>
      <c r="Q61" s="324"/>
      <c r="R61" s="325"/>
      <c r="S61" s="325"/>
      <c r="T61" s="326"/>
      <c r="U61" s="327"/>
      <c r="V61" s="328">
        <f>SUM(V60:V60)</f>
        <v>0</v>
      </c>
      <c r="W61" s="321">
        <f>SUM(W60:W60)</f>
        <v>0</v>
      </c>
      <c r="X61" s="329">
        <f>SUM(X60:X60)</f>
        <v>0</v>
      </c>
      <c r="Y61" s="330">
        <f>SUM(Y60:Y60)</f>
        <v>0</v>
      </c>
      <c r="Z61" s="331"/>
      <c r="AA61" s="168"/>
      <c r="AB61" s="169"/>
      <c r="AC61" s="170"/>
      <c r="AD61" s="171"/>
      <c r="AE61" s="172">
        <f>SUM(AE60:AE60)</f>
        <v>0</v>
      </c>
      <c r="AF61" s="173">
        <f>SUM(AF60:AF60)</f>
        <v>0</v>
      </c>
    </row>
    <row r="62" spans="1:32" ht="15.6" hidden="1" x14ac:dyDescent="0.25">
      <c r="A62" s="764"/>
      <c r="B62" s="766" t="s">
        <v>148</v>
      </c>
      <c r="C62" s="755" t="s">
        <v>149</v>
      </c>
      <c r="D62" s="756"/>
      <c r="E62" s="243">
        <v>0</v>
      </c>
      <c r="F62" s="243" t="s">
        <v>64</v>
      </c>
      <c r="G62" s="243" t="s">
        <v>150</v>
      </c>
      <c r="H62" s="259"/>
      <c r="I62" s="260"/>
      <c r="J62" s="261"/>
      <c r="K62" s="292"/>
      <c r="L62" s="263"/>
      <c r="M62" s="261"/>
      <c r="N62" s="293"/>
      <c r="O62" s="294"/>
      <c r="P62" s="266"/>
      <c r="Q62" s="252"/>
      <c r="R62" s="268"/>
      <c r="S62" s="268"/>
      <c r="T62" s="268"/>
      <c r="U62" s="308">
        <f>IF(OR(P62="",M62=Paramétrage!$C$10,M62=Paramétrage!$C$13,M62=Paramétrage!$C$17,M62=Paramétrage!$C$20,M62=Paramétrage!$C$24,M62=Paramétrage!$C$27,AND(M62&lt;&gt;Paramétrage!$C$9,Q62="Mut+ext")),0,ROUNDUP(O62/P62,0))</f>
        <v>0</v>
      </c>
      <c r="V62" s="309">
        <f>IF(OR(M62="",Q62="Mut+ext"),0,IF(VLOOKUP(M62,Paramétrage!$C$6:$E$29,2,0)=0,0,IF(P62="","saisir capacité",N62*U62*VLOOKUP(M62,Paramétrage!$C$6:$E$29,2,0))))</f>
        <v>0</v>
      </c>
      <c r="W62" s="255"/>
      <c r="X62" s="310">
        <f>IF(OR(M62="",Q62="Mut+ext"),0,IF(ISERROR(V62+W62)=1,V62,V62+W62))</f>
        <v>0</v>
      </c>
      <c r="Y62" s="311">
        <f>IF(OR(M62="",Q62="Mut+ext"),0,IF(ISERROR(W62+V62*VLOOKUP(M62,Paramétrage!$C$6:$E$29,3,0))=1,X62,W62+V62*VLOOKUP(M62,Paramétrage!$C$6:$E$29,3,0)))</f>
        <v>0</v>
      </c>
      <c r="Z62" s="258"/>
      <c r="AA62" s="78"/>
      <c r="AB62" s="78"/>
      <c r="AC62" s="84"/>
      <c r="AD62" s="72"/>
      <c r="AE62" s="81">
        <f>IF(G62="",0,IF(K62="",0,IF(SUMIF(G62:G62,G62,O62:O62)=0,0,IF(OR(L62="",K62="obligatoire"),AF62/SUMIF(G62:G62,G62,O62:O62),AF62/(SUMIF(G62:G62,G62,O62:O62)/L62)))))</f>
        <v>0</v>
      </c>
      <c r="AF62" s="82">
        <f>N62*O62</f>
        <v>0</v>
      </c>
    </row>
    <row r="63" spans="1:32" ht="15.6" hidden="1" x14ac:dyDescent="0.25">
      <c r="A63" s="764"/>
      <c r="B63" s="768"/>
      <c r="C63" s="313"/>
      <c r="D63" s="314"/>
      <c r="E63" s="315"/>
      <c r="F63" s="314"/>
      <c r="G63" s="314"/>
      <c r="H63" s="316"/>
      <c r="I63" s="317"/>
      <c r="J63" s="335"/>
      <c r="K63" s="319"/>
      <c r="L63" s="320"/>
      <c r="M63" s="321"/>
      <c r="N63" s="322">
        <f>AE63</f>
        <v>0</v>
      </c>
      <c r="O63" s="323"/>
      <c r="P63" s="323"/>
      <c r="Q63" s="324"/>
      <c r="R63" s="325"/>
      <c r="S63" s="325"/>
      <c r="T63" s="326"/>
      <c r="U63" s="327"/>
      <c r="V63" s="328">
        <f>SUM(V62:V62)</f>
        <v>0</v>
      </c>
      <c r="W63" s="321">
        <f>SUM(W62:W62)</f>
        <v>0</v>
      </c>
      <c r="X63" s="329">
        <f>SUM(X62:X62)</f>
        <v>0</v>
      </c>
      <c r="Y63" s="330">
        <f>SUM(Y62:Y62)</f>
        <v>0</v>
      </c>
      <c r="Z63" s="331"/>
      <c r="AA63" s="168"/>
      <c r="AB63" s="169"/>
      <c r="AC63" s="170"/>
      <c r="AD63" s="171"/>
      <c r="AE63" s="172">
        <f>SUM(AE62:AE62)</f>
        <v>0</v>
      </c>
      <c r="AF63" s="173">
        <f>SUM(AF62:AF62)</f>
        <v>0</v>
      </c>
    </row>
    <row r="64" spans="1:32" ht="15.6" hidden="1" x14ac:dyDescent="0.25">
      <c r="A64" s="764"/>
      <c r="B64" s="766" t="s">
        <v>151</v>
      </c>
      <c r="C64" s="755" t="s">
        <v>152</v>
      </c>
      <c r="D64" s="756"/>
      <c r="E64" s="243">
        <v>0</v>
      </c>
      <c r="F64" s="243" t="s">
        <v>64</v>
      </c>
      <c r="G64" s="243" t="s">
        <v>153</v>
      </c>
      <c r="H64" s="259"/>
      <c r="I64" s="260"/>
      <c r="J64" s="261"/>
      <c r="K64" s="292"/>
      <c r="L64" s="263"/>
      <c r="M64" s="261"/>
      <c r="N64" s="293"/>
      <c r="O64" s="294"/>
      <c r="P64" s="266"/>
      <c r="Q64" s="252"/>
      <c r="R64" s="268"/>
      <c r="S64" s="268"/>
      <c r="T64" s="268"/>
      <c r="U64" s="308">
        <f>IF(OR(P64="",M64=Paramétrage!$C$10,M64=Paramétrage!$C$13,M64=Paramétrage!$C$17,M64=Paramétrage!$C$20,M64=Paramétrage!$C$24,M64=Paramétrage!$C$27,AND(M64&lt;&gt;Paramétrage!$C$9,Q64="Mut+ext")),0,ROUNDUP(O64/P64,0))</f>
        <v>0</v>
      </c>
      <c r="V64" s="309">
        <f>IF(OR(M64="",Q64="Mut+ext"),0,IF(VLOOKUP(M64,Paramétrage!$C$6:$E$29,2,0)=0,0,IF(P64="","saisir capacité",N64*U64*VLOOKUP(M64,Paramétrage!$C$6:$E$29,2,0))))</f>
        <v>0</v>
      </c>
      <c r="W64" s="255"/>
      <c r="X64" s="310">
        <f>IF(OR(M64="",Q64="Mut+ext"),0,IF(ISERROR(V64+W64)=1,V64,V64+W64))</f>
        <v>0</v>
      </c>
      <c r="Y64" s="311">
        <f>IF(OR(M64="",Q64="Mut+ext"),0,IF(ISERROR(W64+V64*VLOOKUP(M64,Paramétrage!$C$6:$E$29,3,0))=1,X64,W64+V64*VLOOKUP(M64,Paramétrage!$C$6:$E$29,3,0)))</f>
        <v>0</v>
      </c>
      <c r="Z64" s="258"/>
      <c r="AA64" s="78"/>
      <c r="AB64" s="78"/>
      <c r="AC64" s="84"/>
      <c r="AD64" s="72"/>
      <c r="AE64" s="81">
        <f>IF(G64="",0,IF(K64="",0,IF(SUMIF(G64:G64,G64,O64:O64)=0,0,IF(OR(L64="",K64="obligatoire"),AF64/SUMIF(G64:G64,G64,O64:O64),AF64/(SUMIF(G64:G64,G64,O64:O64)/L64)))))</f>
        <v>0</v>
      </c>
      <c r="AF64" s="82">
        <f>N64*O64</f>
        <v>0</v>
      </c>
    </row>
    <row r="65" spans="1:32" ht="15.6" hidden="1" x14ac:dyDescent="0.25">
      <c r="A65" s="764"/>
      <c r="B65" s="768"/>
      <c r="C65" s="313"/>
      <c r="D65" s="314"/>
      <c r="E65" s="315"/>
      <c r="F65" s="314"/>
      <c r="G65" s="314"/>
      <c r="H65" s="316"/>
      <c r="I65" s="317"/>
      <c r="J65" s="335"/>
      <c r="K65" s="319"/>
      <c r="L65" s="320"/>
      <c r="M65" s="321"/>
      <c r="N65" s="322">
        <f>AE65</f>
        <v>0</v>
      </c>
      <c r="O65" s="323"/>
      <c r="P65" s="323"/>
      <c r="Q65" s="324"/>
      <c r="R65" s="325"/>
      <c r="S65" s="325"/>
      <c r="T65" s="326"/>
      <c r="U65" s="327"/>
      <c r="V65" s="328">
        <f>SUM(V64:V64)</f>
        <v>0</v>
      </c>
      <c r="W65" s="321">
        <f>SUM(W64:W64)</f>
        <v>0</v>
      </c>
      <c r="X65" s="329">
        <f>SUM(X64:X64)</f>
        <v>0</v>
      </c>
      <c r="Y65" s="330">
        <f>SUM(Y64:Y64)</f>
        <v>0</v>
      </c>
      <c r="Z65" s="331"/>
      <c r="AA65" s="168"/>
      <c r="AB65" s="169"/>
      <c r="AC65" s="170"/>
      <c r="AD65" s="171"/>
      <c r="AE65" s="172">
        <f>SUM(AE64:AE64)</f>
        <v>0</v>
      </c>
      <c r="AF65" s="173">
        <f>SUM(AF64:AF64)</f>
        <v>0</v>
      </c>
    </row>
    <row r="66" spans="1:32" ht="15.6" hidden="1" x14ac:dyDescent="0.25">
      <c r="A66" s="764"/>
      <c r="B66" s="766" t="s">
        <v>154</v>
      </c>
      <c r="C66" s="755" t="s">
        <v>155</v>
      </c>
      <c r="D66" s="756"/>
      <c r="E66" s="243">
        <v>0</v>
      </c>
      <c r="F66" s="243" t="s">
        <v>64</v>
      </c>
      <c r="G66" s="243" t="s">
        <v>156</v>
      </c>
      <c r="H66" s="259"/>
      <c r="I66" s="260"/>
      <c r="J66" s="261"/>
      <c r="K66" s="292"/>
      <c r="L66" s="263"/>
      <c r="M66" s="261"/>
      <c r="N66" s="293"/>
      <c r="O66" s="294"/>
      <c r="P66" s="266"/>
      <c r="Q66" s="252"/>
      <c r="R66" s="268"/>
      <c r="S66" s="268"/>
      <c r="T66" s="268"/>
      <c r="U66" s="308">
        <f>IF(OR(P66="",M66=Paramétrage!$C$10,M66=Paramétrage!$C$13,M66=Paramétrage!$C$17,M66=Paramétrage!$C$20,M66=Paramétrage!$C$24,M66=Paramétrage!$C$27,AND(M66&lt;&gt;Paramétrage!$C$9,Q66="Mut+ext")),0,ROUNDUP(O66/P66,0))</f>
        <v>0</v>
      </c>
      <c r="V66" s="309">
        <f>IF(OR(M66="",Q66="Mut+ext"),0,IF(VLOOKUP(M66,Paramétrage!$C$6:$E$29,2,0)=0,0,IF(P66="","saisir capacité",N66*U66*VLOOKUP(M66,Paramétrage!$C$6:$E$29,2,0))))</f>
        <v>0</v>
      </c>
      <c r="W66" s="255"/>
      <c r="X66" s="310">
        <f>IF(OR(M66="",Q66="Mut+ext"),0,IF(ISERROR(V66+W66)=1,V66,V66+W66))</f>
        <v>0</v>
      </c>
      <c r="Y66" s="311">
        <f>IF(OR(M66="",Q66="Mut+ext"),0,IF(ISERROR(W66+V66*VLOOKUP(M66,Paramétrage!$C$6:$E$29,3,0))=1,X66,W66+V66*VLOOKUP(M66,Paramétrage!$C$6:$E$29,3,0)))</f>
        <v>0</v>
      </c>
      <c r="Z66" s="258"/>
      <c r="AA66" s="78"/>
      <c r="AB66" s="78"/>
      <c r="AC66" s="84"/>
      <c r="AD66" s="72"/>
      <c r="AE66" s="81">
        <f>IF(G66="",0,IF(K66="",0,IF(SUMIF(G66:G66,G66,O66:O66)=0,0,IF(OR(L66="",K66="obligatoire"),AF66/SUMIF(G66:G66,G66,O66:O66),AF66/(SUMIF(G66:G66,G66,O66:O66)/L66)))))</f>
        <v>0</v>
      </c>
      <c r="AF66" s="82">
        <f>N66*O66</f>
        <v>0</v>
      </c>
    </row>
    <row r="67" spans="1:32" ht="15.6" hidden="1" x14ac:dyDescent="0.25">
      <c r="A67" s="764"/>
      <c r="B67" s="768"/>
      <c r="C67" s="313"/>
      <c r="D67" s="314"/>
      <c r="E67" s="315"/>
      <c r="F67" s="314"/>
      <c r="G67" s="314"/>
      <c r="H67" s="316"/>
      <c r="I67" s="317"/>
      <c r="J67" s="335"/>
      <c r="K67" s="319"/>
      <c r="L67" s="320"/>
      <c r="M67" s="321"/>
      <c r="N67" s="322">
        <f>AE67</f>
        <v>0</v>
      </c>
      <c r="O67" s="323"/>
      <c r="P67" s="323"/>
      <c r="Q67" s="324"/>
      <c r="R67" s="325"/>
      <c r="S67" s="325"/>
      <c r="T67" s="326"/>
      <c r="U67" s="327"/>
      <c r="V67" s="328">
        <f>SUM(V66:V66)</f>
        <v>0</v>
      </c>
      <c r="W67" s="321">
        <f>SUM(W66:W66)</f>
        <v>0</v>
      </c>
      <c r="X67" s="329">
        <f>SUM(X66:X66)</f>
        <v>0</v>
      </c>
      <c r="Y67" s="330">
        <f>SUM(Y66:Y66)</f>
        <v>0</v>
      </c>
      <c r="Z67" s="331"/>
      <c r="AA67" s="168"/>
      <c r="AB67" s="169"/>
      <c r="AC67" s="170"/>
      <c r="AD67" s="171"/>
      <c r="AE67" s="172">
        <f>SUM(AE66:AE66)</f>
        <v>0</v>
      </c>
      <c r="AF67" s="173">
        <f>SUM(AF66:AF66)</f>
        <v>0</v>
      </c>
    </row>
    <row r="68" spans="1:32" ht="15.6" hidden="1" x14ac:dyDescent="0.25">
      <c r="A68" s="764"/>
      <c r="B68" s="766" t="s">
        <v>157</v>
      </c>
      <c r="C68" s="755" t="s">
        <v>158</v>
      </c>
      <c r="D68" s="756"/>
      <c r="E68" s="243">
        <v>0</v>
      </c>
      <c r="F68" s="243" t="s">
        <v>64</v>
      </c>
      <c r="G68" s="243" t="s">
        <v>159</v>
      </c>
      <c r="H68" s="259"/>
      <c r="I68" s="260"/>
      <c r="J68" s="261"/>
      <c r="K68" s="292"/>
      <c r="L68" s="263"/>
      <c r="M68" s="261"/>
      <c r="N68" s="293"/>
      <c r="O68" s="294"/>
      <c r="P68" s="266"/>
      <c r="Q68" s="252"/>
      <c r="R68" s="268"/>
      <c r="S68" s="268"/>
      <c r="T68" s="268"/>
      <c r="U68" s="308">
        <f>IF(OR(P68="",M68=Paramétrage!$C$10,M68=Paramétrage!$C$13,M68=Paramétrage!$C$17,M68=Paramétrage!$C$20,M68=Paramétrage!$C$24,M68=Paramétrage!$C$27,AND(M68&lt;&gt;Paramétrage!$C$9,Q68="Mut+ext")),0,ROUNDUP(O68/P68,0))</f>
        <v>0</v>
      </c>
      <c r="V68" s="309">
        <f>IF(OR(M68="",Q68="Mut+ext"),0,IF(VLOOKUP(M68,Paramétrage!$C$6:$E$29,2,0)=0,0,IF(P68="","saisir capacité",N68*U68*VLOOKUP(M68,Paramétrage!$C$6:$E$29,2,0))))</f>
        <v>0</v>
      </c>
      <c r="W68" s="255"/>
      <c r="X68" s="310">
        <f>IF(OR(M68="",Q68="Mut+ext"),0,IF(ISERROR(V68+W68)=1,V68,V68+W68))</f>
        <v>0</v>
      </c>
      <c r="Y68" s="311">
        <f>IF(OR(M68="",Q68="Mut+ext"),0,IF(ISERROR(W68+V68*VLOOKUP(M68,Paramétrage!$C$6:$E$29,3,0))=1,X68,W68+V68*VLOOKUP(M68,Paramétrage!$C$6:$E$29,3,0)))</f>
        <v>0</v>
      </c>
      <c r="Z68" s="258"/>
      <c r="AA68" s="78"/>
      <c r="AB68" s="78"/>
      <c r="AC68" s="84"/>
      <c r="AD68" s="72"/>
      <c r="AE68" s="81">
        <f>IF(G68="",0,IF(K68="",0,IF(SUMIF(G68:G68,G68,O68:O68)=0,0,IF(OR(L68="",K68="obligatoire"),AF68/SUMIF(G68:G68,G68,O68:O68),AF68/(SUMIF(G68:G68,G68,O68:O68)/L68)))))</f>
        <v>0</v>
      </c>
      <c r="AF68" s="82">
        <f>N68*O68</f>
        <v>0</v>
      </c>
    </row>
    <row r="69" spans="1:32" ht="15.6" hidden="1" x14ac:dyDescent="0.25">
      <c r="A69" s="764"/>
      <c r="B69" s="768"/>
      <c r="C69" s="313"/>
      <c r="D69" s="314"/>
      <c r="E69" s="315"/>
      <c r="F69" s="314"/>
      <c r="G69" s="314"/>
      <c r="H69" s="316"/>
      <c r="I69" s="317"/>
      <c r="J69" s="335"/>
      <c r="K69" s="319"/>
      <c r="L69" s="320"/>
      <c r="M69" s="321"/>
      <c r="N69" s="322">
        <f>AE69</f>
        <v>0</v>
      </c>
      <c r="O69" s="323"/>
      <c r="P69" s="323"/>
      <c r="Q69" s="324"/>
      <c r="R69" s="325"/>
      <c r="S69" s="325"/>
      <c r="T69" s="326"/>
      <c r="U69" s="327"/>
      <c r="V69" s="328">
        <f>SUM(V68:V68)</f>
        <v>0</v>
      </c>
      <c r="W69" s="321">
        <f>SUM(W68:W68)</f>
        <v>0</v>
      </c>
      <c r="X69" s="329">
        <f>SUM(X68:X68)</f>
        <v>0</v>
      </c>
      <c r="Y69" s="330">
        <f>SUM(Y68:Y68)</f>
        <v>0</v>
      </c>
      <c r="Z69" s="331"/>
      <c r="AA69" s="168"/>
      <c r="AB69" s="169"/>
      <c r="AC69" s="170"/>
      <c r="AD69" s="171"/>
      <c r="AE69" s="172">
        <f>SUM(AE68:AE68)</f>
        <v>0</v>
      </c>
      <c r="AF69" s="173">
        <f>SUM(AF68:AF68)</f>
        <v>0</v>
      </c>
    </row>
    <row r="70" spans="1:32" ht="15.6" hidden="1" x14ac:dyDescent="0.25">
      <c r="A70" s="764"/>
      <c r="B70" s="766" t="s">
        <v>160</v>
      </c>
      <c r="C70" s="755" t="s">
        <v>161</v>
      </c>
      <c r="D70" s="756"/>
      <c r="E70" s="243">
        <v>0</v>
      </c>
      <c r="F70" s="243" t="s">
        <v>64</v>
      </c>
      <c r="G70" s="243" t="s">
        <v>162</v>
      </c>
      <c r="H70" s="259"/>
      <c r="I70" s="260"/>
      <c r="J70" s="261"/>
      <c r="K70" s="292"/>
      <c r="L70" s="263"/>
      <c r="M70" s="261"/>
      <c r="N70" s="293"/>
      <c r="O70" s="294"/>
      <c r="P70" s="266"/>
      <c r="Q70" s="252"/>
      <c r="R70" s="268"/>
      <c r="S70" s="268"/>
      <c r="T70" s="268"/>
      <c r="U70" s="308">
        <f>IF(OR(P70="",M70=Paramétrage!$C$10,M70=Paramétrage!$C$13,M70=Paramétrage!$C$17,M70=Paramétrage!$C$20,M70=Paramétrage!$C$24,M70=Paramétrage!$C$27,AND(M70&lt;&gt;Paramétrage!$C$9,Q70="Mut+ext")),0,ROUNDUP(O70/P70,0))</f>
        <v>0</v>
      </c>
      <c r="V70" s="309">
        <f>IF(OR(M70="",Q70="Mut+ext"),0,IF(VLOOKUP(M70,Paramétrage!$C$6:$E$29,2,0)=0,0,IF(P70="","saisir capacité",N70*U70*VLOOKUP(M70,Paramétrage!$C$6:$E$29,2,0))))</f>
        <v>0</v>
      </c>
      <c r="W70" s="255"/>
      <c r="X70" s="310">
        <f>IF(OR(M70="",Q70="Mut+ext"),0,IF(ISERROR(V70+W70)=1,V70,V70+W70))</f>
        <v>0</v>
      </c>
      <c r="Y70" s="311">
        <f>IF(OR(M70="",Q70="Mut+ext"),0,IF(ISERROR(W70+V70*VLOOKUP(M70,Paramétrage!$C$6:$E$29,3,0))=1,X70,W70+V70*VLOOKUP(M70,Paramétrage!$C$6:$E$29,3,0)))</f>
        <v>0</v>
      </c>
      <c r="Z70" s="258"/>
      <c r="AA70" s="78"/>
      <c r="AB70" s="78"/>
      <c r="AC70" s="84"/>
      <c r="AD70" s="72"/>
      <c r="AE70" s="81">
        <f>IF(G70="",0,IF(K70="",0,IF(SUMIF(G70:G70,G70,O70:O70)=0,0,IF(OR(L70="",K70="obligatoire"),AF70/SUMIF(G70:G70,G70,O70:O70),AF70/(SUMIF(G70:G70,G70,O70:O70)/L70)))))</f>
        <v>0</v>
      </c>
      <c r="AF70" s="82">
        <f>N70*O70</f>
        <v>0</v>
      </c>
    </row>
    <row r="71" spans="1:32" ht="15.6" hidden="1" x14ac:dyDescent="0.25">
      <c r="A71" s="764"/>
      <c r="B71" s="768"/>
      <c r="C71" s="313"/>
      <c r="D71" s="314"/>
      <c r="E71" s="315"/>
      <c r="F71" s="314"/>
      <c r="G71" s="314"/>
      <c r="H71" s="316"/>
      <c r="I71" s="317"/>
      <c r="J71" s="335"/>
      <c r="K71" s="319"/>
      <c r="L71" s="320"/>
      <c r="M71" s="321"/>
      <c r="N71" s="322">
        <f>AE71</f>
        <v>0</v>
      </c>
      <c r="O71" s="323"/>
      <c r="P71" s="323"/>
      <c r="Q71" s="324"/>
      <c r="R71" s="325"/>
      <c r="S71" s="325"/>
      <c r="T71" s="326"/>
      <c r="U71" s="327"/>
      <c r="V71" s="328">
        <f>SUM(V70:V70)</f>
        <v>0</v>
      </c>
      <c r="W71" s="321">
        <f>SUM(W70:W70)</f>
        <v>0</v>
      </c>
      <c r="X71" s="329">
        <f>SUM(X70:X70)</f>
        <v>0</v>
      </c>
      <c r="Y71" s="330">
        <f>SUM(Y70:Y70)</f>
        <v>0</v>
      </c>
      <c r="Z71" s="331"/>
      <c r="AA71" s="168"/>
      <c r="AB71" s="169"/>
      <c r="AC71" s="170"/>
      <c r="AD71" s="171"/>
      <c r="AE71" s="172">
        <f>SUM(AE70:AE70)</f>
        <v>0</v>
      </c>
      <c r="AF71" s="173">
        <f>SUM(AF70:AF70)</f>
        <v>0</v>
      </c>
    </row>
    <row r="72" spans="1:32" ht="15.6" hidden="1" x14ac:dyDescent="0.25">
      <c r="A72" s="764"/>
      <c r="B72" s="766" t="s">
        <v>163</v>
      </c>
      <c r="C72" s="755" t="s">
        <v>164</v>
      </c>
      <c r="D72" s="756"/>
      <c r="E72" s="243">
        <v>0</v>
      </c>
      <c r="F72" s="243" t="s">
        <v>64</v>
      </c>
      <c r="G72" s="243" t="s">
        <v>165</v>
      </c>
      <c r="H72" s="259"/>
      <c r="I72" s="260"/>
      <c r="J72" s="261"/>
      <c r="K72" s="292"/>
      <c r="L72" s="263"/>
      <c r="M72" s="261"/>
      <c r="N72" s="293"/>
      <c r="O72" s="294"/>
      <c r="P72" s="266"/>
      <c r="Q72" s="252"/>
      <c r="R72" s="268"/>
      <c r="S72" s="268"/>
      <c r="T72" s="268"/>
      <c r="U72" s="308">
        <f>IF(OR(P72="",M72=Paramétrage!$C$10,M72=Paramétrage!$C$13,M72=Paramétrage!$C$17,M72=Paramétrage!$C$20,M72=Paramétrage!$C$24,M72=Paramétrage!$C$27,AND(M72&lt;&gt;Paramétrage!$C$9,Q72="Mut+ext")),0,ROUNDUP(O72/P72,0))</f>
        <v>0</v>
      </c>
      <c r="V72" s="309">
        <f>IF(OR(M72="",Q72="Mut+ext"),0,IF(VLOOKUP(M72,Paramétrage!$C$6:$E$29,2,0)=0,0,IF(P72="","saisir capacité",N72*U72*VLOOKUP(M72,Paramétrage!$C$6:$E$29,2,0))))</f>
        <v>0</v>
      </c>
      <c r="W72" s="255"/>
      <c r="X72" s="310">
        <f>IF(OR(M72="",Q72="Mut+ext"),0,IF(ISERROR(V72+W72)=1,V72,V72+W72))</f>
        <v>0</v>
      </c>
      <c r="Y72" s="311">
        <f>IF(OR(M72="",Q72="Mut+ext"),0,IF(ISERROR(W72+V72*VLOOKUP(M72,Paramétrage!$C$6:$E$29,3,0))=1,X72,W72+V72*VLOOKUP(M72,Paramétrage!$C$6:$E$29,3,0)))</f>
        <v>0</v>
      </c>
      <c r="Z72" s="258"/>
      <c r="AA72" s="78"/>
      <c r="AB72" s="78"/>
      <c r="AC72" s="84"/>
      <c r="AD72" s="72"/>
      <c r="AE72" s="81">
        <f>IF(G72="",0,IF(K72="",0,IF(SUMIF(G72:G72,G72,O72:O72)=0,0,IF(OR(L72="",K72="obligatoire"),AF72/SUMIF(G72:G72,G72,O72:O72),AF72/(SUMIF(G72:G72,G72,O72:O72)/L72)))))</f>
        <v>0</v>
      </c>
      <c r="AF72" s="82">
        <f>N72*O72</f>
        <v>0</v>
      </c>
    </row>
    <row r="73" spans="1:32" ht="15.6" hidden="1" x14ac:dyDescent="0.25">
      <c r="A73" s="764"/>
      <c r="B73" s="768"/>
      <c r="C73" s="313"/>
      <c r="D73" s="314"/>
      <c r="E73" s="315"/>
      <c r="F73" s="314"/>
      <c r="G73" s="314"/>
      <c r="H73" s="316"/>
      <c r="I73" s="317"/>
      <c r="J73" s="335"/>
      <c r="K73" s="319"/>
      <c r="L73" s="320"/>
      <c r="M73" s="321"/>
      <c r="N73" s="322">
        <f>AE73</f>
        <v>0</v>
      </c>
      <c r="O73" s="323"/>
      <c r="P73" s="323"/>
      <c r="Q73" s="324"/>
      <c r="R73" s="325"/>
      <c r="S73" s="325"/>
      <c r="T73" s="326"/>
      <c r="U73" s="327"/>
      <c r="V73" s="328">
        <f>SUM(V72:V72)</f>
        <v>0</v>
      </c>
      <c r="W73" s="321">
        <f>SUM(W72:W72)</f>
        <v>0</v>
      </c>
      <c r="X73" s="329">
        <f>SUM(X72:X72)</f>
        <v>0</v>
      </c>
      <c r="Y73" s="330">
        <f>SUM(Y72:Y72)</f>
        <v>0</v>
      </c>
      <c r="Z73" s="331"/>
      <c r="AA73" s="168"/>
      <c r="AB73" s="169"/>
      <c r="AC73" s="170"/>
      <c r="AD73" s="171"/>
      <c r="AE73" s="172">
        <f>SUM(AE72:AE72)</f>
        <v>0</v>
      </c>
      <c r="AF73" s="173">
        <f>SUM(AF72:AF72)</f>
        <v>0</v>
      </c>
    </row>
    <row r="74" spans="1:32" ht="15.6" hidden="1" x14ac:dyDescent="0.25">
      <c r="A74" s="764"/>
      <c r="B74" s="766" t="s">
        <v>166</v>
      </c>
      <c r="C74" s="755" t="s">
        <v>167</v>
      </c>
      <c r="D74" s="756"/>
      <c r="E74" s="243">
        <v>0</v>
      </c>
      <c r="F74" s="243" t="s">
        <v>64</v>
      </c>
      <c r="G74" s="243" t="s">
        <v>168</v>
      </c>
      <c r="H74" s="259"/>
      <c r="I74" s="260"/>
      <c r="J74" s="261"/>
      <c r="K74" s="292"/>
      <c r="L74" s="263"/>
      <c r="M74" s="261"/>
      <c r="N74" s="293"/>
      <c r="O74" s="294"/>
      <c r="P74" s="266"/>
      <c r="Q74" s="252"/>
      <c r="R74" s="268"/>
      <c r="S74" s="268"/>
      <c r="T74" s="268"/>
      <c r="U74" s="308">
        <f>IF(OR(P74="",M74=Paramétrage!$C$10,M74=Paramétrage!$C$13,M74=Paramétrage!$C$17,M74=Paramétrage!$C$20,M74=Paramétrage!$C$24,M74=Paramétrage!$C$27,AND(M74&lt;&gt;Paramétrage!$C$9,Q74="Mut+ext")),0,ROUNDUP(O74/P74,0))</f>
        <v>0</v>
      </c>
      <c r="V74" s="309">
        <f>IF(OR(M74="",Q74="Mut+ext"),0,IF(VLOOKUP(M74,Paramétrage!$C$6:$E$29,2,0)=0,0,IF(P74="","saisir capacité",N74*U74*VLOOKUP(M74,Paramétrage!$C$6:$E$29,2,0))))</f>
        <v>0</v>
      </c>
      <c r="W74" s="255"/>
      <c r="X74" s="310">
        <f>IF(OR(M74="",Q74="Mut+ext"),0,IF(ISERROR(V74+W74)=1,V74,V74+W74))</f>
        <v>0</v>
      </c>
      <c r="Y74" s="311">
        <f>IF(OR(M74="",Q74="Mut+ext"),0,IF(ISERROR(W74+V74*VLOOKUP(M74,Paramétrage!$C$6:$E$29,3,0))=1,X74,W74+V74*VLOOKUP(M74,Paramétrage!$C$6:$E$29,3,0)))</f>
        <v>0</v>
      </c>
      <c r="Z74" s="258"/>
      <c r="AA74" s="78"/>
      <c r="AB74" s="78"/>
      <c r="AC74" s="84"/>
      <c r="AD74" s="72"/>
      <c r="AE74" s="81">
        <f>IF(G74="",0,IF(K74="",0,IF(SUMIF(G74:G74,G74,O74:O74)=0,0,IF(OR(L74="",K74="obligatoire"),AF74/SUMIF(G74:G74,G74,O74:O74),AF74/(SUMIF(G74:G74,G74,O74:O74)/L74)))))</f>
        <v>0</v>
      </c>
      <c r="AF74" s="82">
        <f>N74*O74</f>
        <v>0</v>
      </c>
    </row>
    <row r="75" spans="1:32" ht="16.2" hidden="1" thickBot="1" x14ac:dyDescent="0.3">
      <c r="A75" s="764"/>
      <c r="B75" s="769"/>
      <c r="C75" s="313"/>
      <c r="D75" s="314"/>
      <c r="E75" s="315"/>
      <c r="F75" s="314"/>
      <c r="G75" s="314"/>
      <c r="H75" s="316"/>
      <c r="I75" s="317"/>
      <c r="J75" s="335"/>
      <c r="K75" s="319"/>
      <c r="L75" s="320"/>
      <c r="M75" s="321"/>
      <c r="N75" s="322">
        <f>AE75</f>
        <v>0</v>
      </c>
      <c r="O75" s="323"/>
      <c r="P75" s="323"/>
      <c r="Q75" s="324"/>
      <c r="R75" s="325"/>
      <c r="S75" s="325"/>
      <c r="T75" s="326"/>
      <c r="U75" s="327"/>
      <c r="V75" s="328">
        <f>SUM(V74:V74)</f>
        <v>0</v>
      </c>
      <c r="W75" s="321">
        <f>SUM(W74:W74)</f>
        <v>0</v>
      </c>
      <c r="X75" s="329">
        <f>SUM(X74:X74)</f>
        <v>0</v>
      </c>
      <c r="Y75" s="330">
        <f>SUM(Y74:Y74)</f>
        <v>0</v>
      </c>
      <c r="Z75" s="331"/>
      <c r="AA75" s="168"/>
      <c r="AB75" s="169"/>
      <c r="AC75" s="170"/>
      <c r="AD75" s="171"/>
      <c r="AE75" s="172">
        <f>SUM(AE74:AE74)</f>
        <v>0</v>
      </c>
      <c r="AF75" s="173">
        <f>SUM(AF74:AF74)</f>
        <v>0</v>
      </c>
    </row>
    <row r="76" spans="1:32" ht="16.2" thickBot="1" x14ac:dyDescent="0.3">
      <c r="A76" s="765"/>
      <c r="B76" s="336"/>
      <c r="C76" s="336"/>
      <c r="D76" s="337"/>
      <c r="E76" s="338">
        <f>E52+E56+E60+E62+E64+E68+E70</f>
        <v>30</v>
      </c>
      <c r="F76" s="339"/>
      <c r="G76" s="340"/>
      <c r="H76" s="341"/>
      <c r="I76" s="341"/>
      <c r="J76" s="342"/>
      <c r="K76" s="336"/>
      <c r="L76" s="336"/>
      <c r="M76" s="337"/>
      <c r="N76" s="343">
        <f>N55+N59+N61+N63+N65+N67+N69+N71+N73+N75</f>
        <v>706</v>
      </c>
      <c r="O76" s="342"/>
      <c r="P76" s="344"/>
      <c r="Q76" s="342"/>
      <c r="R76" s="342"/>
      <c r="S76" s="342"/>
      <c r="T76" s="345"/>
      <c r="U76" s="346"/>
      <c r="V76" s="338">
        <f>V55+V59+V61+V63+V65+V67+V69+V71+V73+V75</f>
        <v>26</v>
      </c>
      <c r="W76" s="338">
        <f>W55+W59+W61+W63+W65+W67+W69+W71+W73+W75</f>
        <v>90</v>
      </c>
      <c r="X76" s="338">
        <f>X55+X59+X61+X63+X65+X67+X69+X71+X73+X75</f>
        <v>116</v>
      </c>
      <c r="Y76" s="338">
        <f>Y55+Y59+Y61+Y63+Y65+Y67+Y69+Y71+Y73+Y75</f>
        <v>116</v>
      </c>
      <c r="Z76" s="347"/>
      <c r="AA76" s="181"/>
      <c r="AB76" s="188"/>
      <c r="AC76" s="181"/>
      <c r="AD76" s="189"/>
      <c r="AE76" s="190">
        <f>SUM(AE52:AE71)/2</f>
        <v>706</v>
      </c>
      <c r="AF76" s="191">
        <f>SUM(AF58:AF69)</f>
        <v>19500</v>
      </c>
    </row>
    <row r="77" spans="1:32" ht="16.2" thickBot="1" x14ac:dyDescent="0.3">
      <c r="A77" s="348" t="s">
        <v>11</v>
      </c>
      <c r="B77" s="349"/>
      <c r="C77" s="349"/>
      <c r="D77" s="349"/>
      <c r="E77" s="350">
        <f>E76+E51</f>
        <v>60</v>
      </c>
      <c r="F77" s="349"/>
      <c r="G77" s="349"/>
      <c r="H77" s="351"/>
      <c r="I77" s="351"/>
      <c r="J77" s="350"/>
      <c r="K77" s="349"/>
      <c r="L77" s="349"/>
      <c r="M77" s="352"/>
      <c r="N77" s="353">
        <f>N76+N51</f>
        <v>1017</v>
      </c>
      <c r="O77" s="350"/>
      <c r="P77" s="354"/>
      <c r="Q77" s="350"/>
      <c r="R77" s="350"/>
      <c r="S77" s="350"/>
      <c r="T77" s="355"/>
      <c r="U77" s="352"/>
      <c r="V77" s="356">
        <f>V76+V51</f>
        <v>259</v>
      </c>
      <c r="W77" s="357">
        <f>W76+W51</f>
        <v>90</v>
      </c>
      <c r="X77" s="358">
        <f>X76+X51</f>
        <v>349</v>
      </c>
      <c r="Y77" s="359">
        <f>Y76+Y51</f>
        <v>349</v>
      </c>
      <c r="Z77" s="227"/>
      <c r="AA77" s="1"/>
      <c r="AB77" s="1"/>
      <c r="AC77" s="33"/>
      <c r="AE77" s="204">
        <f>AE76+AE51</f>
        <v>1017</v>
      </c>
      <c r="AF77" s="205">
        <f>SUM(AF52:AF71)</f>
        <v>42360</v>
      </c>
    </row>
    <row r="78" spans="1:32" ht="15.6" x14ac:dyDescent="0.25">
      <c r="H78" s="206"/>
      <c r="N78" s="1"/>
      <c r="O78" s="33"/>
    </row>
  </sheetData>
  <mergeCells count="62">
    <mergeCell ref="C72:D72"/>
    <mergeCell ref="C74:D74"/>
    <mergeCell ref="B60:B61"/>
    <mergeCell ref="B62:B63"/>
    <mergeCell ref="B74:B75"/>
    <mergeCell ref="B70:B71"/>
    <mergeCell ref="B72:B73"/>
    <mergeCell ref="C70:D70"/>
    <mergeCell ref="B3:C4"/>
    <mergeCell ref="B5:C6"/>
    <mergeCell ref="B64:B65"/>
    <mergeCell ref="B66:B67"/>
    <mergeCell ref="B68:B69"/>
    <mergeCell ref="C62:D62"/>
    <mergeCell ref="C64:D64"/>
    <mergeCell ref="C10:D10"/>
    <mergeCell ref="C11:D11"/>
    <mergeCell ref="C68:D68"/>
    <mergeCell ref="C29:D32"/>
    <mergeCell ref="A12:A51"/>
    <mergeCell ref="A52:A76"/>
    <mergeCell ref="B12:B16"/>
    <mergeCell ref="B17:B22"/>
    <mergeCell ref="B23:B28"/>
    <mergeCell ref="B29:B33"/>
    <mergeCell ref="B34:B40"/>
    <mergeCell ref="B41:B42"/>
    <mergeCell ref="B43:B44"/>
    <mergeCell ref="B45:B46"/>
    <mergeCell ref="B47:B48"/>
    <mergeCell ref="B49:B50"/>
    <mergeCell ref="B52:B55"/>
    <mergeCell ref="B56:B59"/>
    <mergeCell ref="E29:E32"/>
    <mergeCell ref="C34:D39"/>
    <mergeCell ref="E34:E39"/>
    <mergeCell ref="C66:D66"/>
    <mergeCell ref="C23:D27"/>
    <mergeCell ref="C60:D60"/>
    <mergeCell ref="C41:D41"/>
    <mergeCell ref="C43:D43"/>
    <mergeCell ref="C45:D45"/>
    <mergeCell ref="C47:D47"/>
    <mergeCell ref="C49:D49"/>
    <mergeCell ref="C52:D54"/>
    <mergeCell ref="E52:E54"/>
    <mergeCell ref="C56:D58"/>
    <mergeCell ref="E56:E58"/>
    <mergeCell ref="E23:E27"/>
    <mergeCell ref="R13:T13"/>
    <mergeCell ref="C12:D15"/>
    <mergeCell ref="E12:E15"/>
    <mergeCell ref="F12:F15"/>
    <mergeCell ref="F17:F21"/>
    <mergeCell ref="R12:T12"/>
    <mergeCell ref="C17:D21"/>
    <mergeCell ref="E17:E21"/>
    <mergeCell ref="F23:F27"/>
    <mergeCell ref="F29:F32"/>
    <mergeCell ref="F34:F39"/>
    <mergeCell ref="F56:F58"/>
    <mergeCell ref="F52:F54"/>
  </mergeCells>
  <dataValidations count="3">
    <dataValidation type="list" allowBlank="1" showInputMessage="1" showErrorMessage="1" sqref="Q12:Q15">
      <formula1>"Non,Mut,Mut+ext"</formula1>
      <formula2>0</formula2>
    </dataValidation>
    <dataValidation type="list" allowBlank="1" showInputMessage="1" showErrorMessage="1" sqref="K12:K15">
      <formula1>"Obligatoire,Option"</formula1>
      <formula2>0</formula2>
    </dataValidation>
    <dataValidation type="list" allowBlank="1" showInputMessage="1" showErrorMessage="1" sqref="L12:L15">
      <formula1>"1,2,3,4"</formula1>
      <formula2>0</formula2>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1"/>
  <sheetViews>
    <sheetView topLeftCell="A4" zoomScale="55" zoomScaleNormal="55" workbookViewId="0">
      <selection activeCell="C20" sqref="C20"/>
    </sheetView>
  </sheetViews>
  <sheetFormatPr baseColWidth="10" defaultColWidth="9.109375" defaultRowHeight="13.2" x14ac:dyDescent="0.25"/>
  <cols>
    <col min="1" max="1" width="11.33203125" style="211"/>
    <col min="2" max="2" width="34.33203125" style="211"/>
    <col min="3" max="3" width="9.109375" style="211"/>
    <col min="4" max="5" width="0" style="211" hidden="1"/>
    <col min="6" max="6" width="11.33203125" style="211"/>
    <col min="7" max="7" width="58.5546875" style="211"/>
    <col min="8" max="8" width="11.33203125" style="211"/>
    <col min="9" max="9" width="25.44140625" style="211"/>
    <col min="10" max="10" width="11.33203125" style="211"/>
    <col min="11" max="11" width="5.5546875" style="211"/>
    <col min="12" max="12" width="42.88671875" style="211"/>
    <col min="13" max="13" width="11.33203125" style="211"/>
    <col min="14" max="14" width="0" style="211" hidden="1"/>
    <col min="15" max="1025" width="11.33203125" style="211"/>
  </cols>
  <sheetData>
    <row r="1" spans="2:14" x14ac:dyDescent="0.25">
      <c r="B1"/>
      <c r="C1"/>
      <c r="D1"/>
      <c r="E1"/>
      <c r="F1"/>
      <c r="G1"/>
      <c r="I1"/>
      <c r="K1"/>
      <c r="L1"/>
      <c r="N1"/>
    </row>
    <row r="2" spans="2:14" x14ac:dyDescent="0.25">
      <c r="B2"/>
      <c r="C2"/>
      <c r="D2"/>
      <c r="E2"/>
      <c r="F2"/>
      <c r="G2"/>
      <c r="I2"/>
      <c r="K2"/>
      <c r="L2"/>
      <c r="N2"/>
    </row>
    <row r="3" spans="2:14" x14ac:dyDescent="0.25">
      <c r="B3" s="775" t="s">
        <v>265</v>
      </c>
      <c r="C3" s="775"/>
      <c r="D3" s="213"/>
      <c r="E3" s="214"/>
      <c r="F3"/>
      <c r="G3" s="212" t="s">
        <v>266</v>
      </c>
      <c r="I3" s="212" t="s">
        <v>267</v>
      </c>
      <c r="K3" s="775" t="s">
        <v>268</v>
      </c>
      <c r="L3" s="775"/>
      <c r="N3" s="116" t="s">
        <v>269</v>
      </c>
    </row>
    <row r="4" spans="2:14" x14ac:dyDescent="0.25">
      <c r="B4" s="215"/>
      <c r="C4" s="216"/>
      <c r="D4" s="215"/>
      <c r="E4" s="217"/>
      <c r="G4"/>
      <c r="I4"/>
      <c r="K4"/>
      <c r="L4"/>
      <c r="N4"/>
    </row>
    <row r="5" spans="2:14" ht="14.4" x14ac:dyDescent="0.25">
      <c r="B5"/>
      <c r="C5"/>
      <c r="D5" s="211" t="s">
        <v>270</v>
      </c>
      <c r="E5" s="218" t="s">
        <v>271</v>
      </c>
      <c r="G5"/>
      <c r="I5"/>
      <c r="K5"/>
      <c r="L5"/>
      <c r="N5"/>
    </row>
    <row r="6" spans="2:14" ht="14.4" x14ac:dyDescent="0.25">
      <c r="B6" s="116" t="s">
        <v>272</v>
      </c>
      <c r="C6" s="175" t="s">
        <v>68</v>
      </c>
      <c r="D6" s="175">
        <v>1</v>
      </c>
      <c r="E6" s="175">
        <v>1.5</v>
      </c>
      <c r="G6" s="116" t="s">
        <v>273</v>
      </c>
      <c r="I6" s="116" t="s">
        <v>66</v>
      </c>
      <c r="K6" s="212" t="s">
        <v>274</v>
      </c>
      <c r="L6" s="116" t="s">
        <v>275</v>
      </c>
      <c r="N6" s="116">
        <v>300</v>
      </c>
    </row>
    <row r="7" spans="2:14" ht="14.4" x14ac:dyDescent="0.25">
      <c r="B7" s="116" t="s">
        <v>276</v>
      </c>
      <c r="C7" s="175" t="s">
        <v>82</v>
      </c>
      <c r="D7" s="175">
        <v>1</v>
      </c>
      <c r="E7" s="175">
        <v>1</v>
      </c>
      <c r="G7" s="116" t="s">
        <v>277</v>
      </c>
      <c r="I7" s="116" t="s">
        <v>278</v>
      </c>
      <c r="K7" s="212" t="s">
        <v>279</v>
      </c>
      <c r="L7" s="219" t="s">
        <v>280</v>
      </c>
      <c r="N7" s="116">
        <v>40</v>
      </c>
    </row>
    <row r="8" spans="2:14" ht="14.4" x14ac:dyDescent="0.25">
      <c r="B8" s="116" t="s">
        <v>281</v>
      </c>
      <c r="C8" s="175" t="s">
        <v>282</v>
      </c>
      <c r="D8" s="175">
        <v>1</v>
      </c>
      <c r="E8" s="175">
        <v>0.66</v>
      </c>
      <c r="G8" s="116" t="s">
        <v>283</v>
      </c>
      <c r="I8" s="116" t="s">
        <v>284</v>
      </c>
      <c r="K8" s="212" t="s">
        <v>285</v>
      </c>
      <c r="L8" s="219" t="s">
        <v>286</v>
      </c>
      <c r="N8" s="116">
        <v>35</v>
      </c>
    </row>
    <row r="9" spans="2:14" ht="14.4" x14ac:dyDescent="0.25">
      <c r="B9" s="116" t="s">
        <v>287</v>
      </c>
      <c r="C9" s="175" t="s">
        <v>288</v>
      </c>
      <c r="D9" s="175">
        <v>0</v>
      </c>
      <c r="E9" s="175">
        <v>0</v>
      </c>
      <c r="G9" s="116" t="s">
        <v>289</v>
      </c>
      <c r="I9" s="116" t="s">
        <v>290</v>
      </c>
      <c r="K9" s="212" t="s">
        <v>291</v>
      </c>
      <c r="L9" s="219" t="s">
        <v>292</v>
      </c>
      <c r="N9" s="116">
        <v>30</v>
      </c>
    </row>
    <row r="10" spans="2:14" ht="14.4" x14ac:dyDescent="0.25">
      <c r="B10" s="116" t="s">
        <v>293</v>
      </c>
      <c r="C10" s="175" t="s">
        <v>144</v>
      </c>
      <c r="D10" s="175">
        <v>0</v>
      </c>
      <c r="E10" s="175">
        <v>0</v>
      </c>
      <c r="G10" s="116" t="s">
        <v>294</v>
      </c>
      <c r="I10" s="116" t="s">
        <v>295</v>
      </c>
      <c r="K10" s="212" t="s">
        <v>296</v>
      </c>
      <c r="L10" s="219" t="s">
        <v>297</v>
      </c>
      <c r="N10" s="116">
        <v>25</v>
      </c>
    </row>
    <row r="11" spans="2:14" ht="14.4" x14ac:dyDescent="0.25">
      <c r="B11" s="116" t="s">
        <v>298</v>
      </c>
      <c r="C11" s="175" t="s">
        <v>299</v>
      </c>
      <c r="D11" s="175">
        <v>1</v>
      </c>
      <c r="E11" s="175">
        <v>1</v>
      </c>
      <c r="G11" s="116" t="s">
        <v>300</v>
      </c>
      <c r="K11" s="212" t="s">
        <v>301</v>
      </c>
      <c r="L11" s="219" t="s">
        <v>302</v>
      </c>
      <c r="N11" s="116">
        <v>24</v>
      </c>
    </row>
    <row r="12" spans="2:14" ht="14.4" x14ac:dyDescent="0.25">
      <c r="B12" s="116" t="s">
        <v>303</v>
      </c>
      <c r="C12" s="175" t="s">
        <v>304</v>
      </c>
      <c r="D12" s="175">
        <v>1</v>
      </c>
      <c r="E12" s="175">
        <v>1.5</v>
      </c>
      <c r="G12" s="116" t="s">
        <v>305</v>
      </c>
      <c r="K12" s="212" t="s">
        <v>306</v>
      </c>
      <c r="L12" s="219" t="s">
        <v>307</v>
      </c>
      <c r="N12" s="116">
        <v>12</v>
      </c>
    </row>
    <row r="13" spans="2:14" ht="14.4" x14ac:dyDescent="0.25">
      <c r="B13" s="116" t="s">
        <v>308</v>
      </c>
      <c r="C13" s="175" t="s">
        <v>309</v>
      </c>
      <c r="D13" s="175">
        <v>0</v>
      </c>
      <c r="E13" s="175">
        <v>0</v>
      </c>
      <c r="G13" s="116" t="s">
        <v>310</v>
      </c>
      <c r="K13" s="212" t="s">
        <v>311</v>
      </c>
      <c r="L13" s="219" t="s">
        <v>312</v>
      </c>
    </row>
    <row r="14" spans="2:14" ht="14.4" x14ac:dyDescent="0.25">
      <c r="B14" s="116" t="s">
        <v>313</v>
      </c>
      <c r="C14" s="175" t="s">
        <v>314</v>
      </c>
      <c r="D14" s="175">
        <v>1</v>
      </c>
      <c r="E14" s="175">
        <v>1</v>
      </c>
      <c r="G14" s="116" t="s">
        <v>315</v>
      </c>
      <c r="K14" s="212" t="s">
        <v>316</v>
      </c>
      <c r="L14" s="219" t="s">
        <v>317</v>
      </c>
    </row>
    <row r="15" spans="2:14" ht="14.4" x14ac:dyDescent="0.25">
      <c r="B15" s="116" t="s">
        <v>318</v>
      </c>
      <c r="C15" s="175" t="s">
        <v>319</v>
      </c>
      <c r="D15" s="175">
        <v>1</v>
      </c>
      <c r="E15" s="175">
        <v>1.5</v>
      </c>
      <c r="G15" s="116" t="s">
        <v>320</v>
      </c>
      <c r="K15" s="212" t="s">
        <v>321</v>
      </c>
      <c r="L15" s="219" t="s">
        <v>322</v>
      </c>
    </row>
    <row r="16" spans="2:14" ht="14.4" x14ac:dyDescent="0.25">
      <c r="B16" s="116" t="s">
        <v>323</v>
      </c>
      <c r="C16" s="175" t="s">
        <v>324</v>
      </c>
      <c r="D16" s="175">
        <v>0</v>
      </c>
      <c r="E16" s="175">
        <v>0</v>
      </c>
      <c r="G16" s="116" t="s">
        <v>325</v>
      </c>
      <c r="K16" s="212">
        <v>10</v>
      </c>
      <c r="L16" s="219" t="s">
        <v>326</v>
      </c>
    </row>
    <row r="17" spans="2:12" ht="14.4" x14ac:dyDescent="0.25">
      <c r="B17" s="116" t="s">
        <v>327</v>
      </c>
      <c r="C17" s="175" t="s">
        <v>91</v>
      </c>
      <c r="D17" s="175">
        <v>0</v>
      </c>
      <c r="E17" s="175">
        <v>0</v>
      </c>
      <c r="K17" s="212">
        <v>11</v>
      </c>
      <c r="L17" s="219" t="s">
        <v>328</v>
      </c>
    </row>
    <row r="18" spans="2:12" ht="14.4" x14ac:dyDescent="0.25">
      <c r="B18" s="116" t="s">
        <v>329</v>
      </c>
      <c r="C18" s="175" t="s">
        <v>89</v>
      </c>
      <c r="D18" s="175">
        <v>1</v>
      </c>
      <c r="E18" s="175">
        <v>1</v>
      </c>
      <c r="K18" s="212">
        <v>12</v>
      </c>
      <c r="L18" s="219" t="s">
        <v>330</v>
      </c>
    </row>
    <row r="19" spans="2:12" ht="14.4" x14ac:dyDescent="0.25">
      <c r="B19" s="116" t="s">
        <v>331</v>
      </c>
      <c r="C19" s="175" t="s">
        <v>332</v>
      </c>
      <c r="D19" s="175">
        <v>1</v>
      </c>
      <c r="E19" s="175">
        <v>1.5</v>
      </c>
      <c r="K19" s="212">
        <v>13</v>
      </c>
      <c r="L19" s="219" t="s">
        <v>333</v>
      </c>
    </row>
    <row r="20" spans="2:12" ht="14.4" x14ac:dyDescent="0.25">
      <c r="B20" s="116" t="s">
        <v>334</v>
      </c>
      <c r="C20" s="175" t="s">
        <v>147</v>
      </c>
      <c r="D20" s="175">
        <v>0</v>
      </c>
      <c r="E20" s="175">
        <v>0</v>
      </c>
      <c r="K20" s="212">
        <v>14</v>
      </c>
      <c r="L20" s="219" t="s">
        <v>335</v>
      </c>
    </row>
    <row r="21" spans="2:12" ht="14.4" x14ac:dyDescent="0.25">
      <c r="B21" s="116" t="s">
        <v>336</v>
      </c>
      <c r="C21" s="175" t="s">
        <v>177</v>
      </c>
      <c r="D21" s="175">
        <v>1</v>
      </c>
      <c r="E21" s="175">
        <v>1</v>
      </c>
      <c r="K21" s="212">
        <v>15</v>
      </c>
      <c r="L21" s="219" t="s">
        <v>337</v>
      </c>
    </row>
    <row r="22" spans="2:12" ht="14.4" x14ac:dyDescent="0.25">
      <c r="B22" s="116" t="s">
        <v>338</v>
      </c>
      <c r="C22" s="175" t="s">
        <v>339</v>
      </c>
      <c r="D22" s="175">
        <v>1</v>
      </c>
      <c r="E22" s="175">
        <v>1.5</v>
      </c>
      <c r="K22" s="212">
        <v>16</v>
      </c>
      <c r="L22" s="219" t="s">
        <v>340</v>
      </c>
    </row>
    <row r="23" spans="2:12" ht="14.4" x14ac:dyDescent="0.25">
      <c r="B23" s="116" t="s">
        <v>341</v>
      </c>
      <c r="C23" s="175" t="s">
        <v>342</v>
      </c>
      <c r="D23" s="175">
        <v>1</v>
      </c>
      <c r="E23" s="175">
        <v>1</v>
      </c>
      <c r="K23" s="212">
        <v>17</v>
      </c>
      <c r="L23" s="219" t="s">
        <v>343</v>
      </c>
    </row>
    <row r="24" spans="2:12" ht="14.4" x14ac:dyDescent="0.25">
      <c r="B24" s="116" t="s">
        <v>344</v>
      </c>
      <c r="C24" s="175" t="s">
        <v>345</v>
      </c>
      <c r="D24" s="175">
        <v>0</v>
      </c>
      <c r="E24" s="175">
        <v>0</v>
      </c>
      <c r="K24" s="212">
        <v>18</v>
      </c>
      <c r="L24" s="219" t="s">
        <v>346</v>
      </c>
    </row>
    <row r="25" spans="2:12" ht="14.4" x14ac:dyDescent="0.25">
      <c r="B25" s="116" t="s">
        <v>347</v>
      </c>
      <c r="C25" s="175" t="s">
        <v>348</v>
      </c>
      <c r="D25" s="175">
        <v>1</v>
      </c>
      <c r="E25" s="175">
        <v>1</v>
      </c>
      <c r="K25" s="212">
        <v>19</v>
      </c>
      <c r="L25" s="219" t="s">
        <v>349</v>
      </c>
    </row>
    <row r="26" spans="2:12" ht="14.4" x14ac:dyDescent="0.25">
      <c r="B26" s="116" t="s">
        <v>350</v>
      </c>
      <c r="C26" s="116" t="s">
        <v>351</v>
      </c>
      <c r="D26" s="116">
        <v>1</v>
      </c>
      <c r="E26" s="175">
        <v>1.5</v>
      </c>
      <c r="K26" s="212">
        <v>20</v>
      </c>
      <c r="L26" s="219" t="s">
        <v>352</v>
      </c>
    </row>
    <row r="27" spans="2:12" ht="14.4" x14ac:dyDescent="0.25">
      <c r="B27" s="116" t="s">
        <v>353</v>
      </c>
      <c r="C27" s="116" t="s">
        <v>354</v>
      </c>
      <c r="D27" s="116">
        <v>0</v>
      </c>
      <c r="E27" s="175">
        <v>0</v>
      </c>
      <c r="K27" s="212">
        <v>21</v>
      </c>
      <c r="L27" s="219" t="s">
        <v>355</v>
      </c>
    </row>
    <row r="28" spans="2:12" x14ac:dyDescent="0.25">
      <c r="B28" s="116" t="s">
        <v>356</v>
      </c>
      <c r="C28" s="116" t="s">
        <v>357</v>
      </c>
      <c r="D28" s="116">
        <v>1</v>
      </c>
      <c r="E28" s="116">
        <v>1</v>
      </c>
      <c r="K28" s="212">
        <v>22</v>
      </c>
      <c r="L28" s="219" t="s">
        <v>358</v>
      </c>
    </row>
    <row r="29" spans="2:12" x14ac:dyDescent="0.25">
      <c r="B29" s="116" t="s">
        <v>359</v>
      </c>
      <c r="C29" s="116" t="s">
        <v>360</v>
      </c>
      <c r="D29" s="116">
        <v>1</v>
      </c>
      <c r="E29" s="116">
        <v>1.5</v>
      </c>
      <c r="K29" s="212">
        <v>23</v>
      </c>
      <c r="L29" s="219" t="s">
        <v>361</v>
      </c>
    </row>
    <row r="30" spans="2:12" x14ac:dyDescent="0.25">
      <c r="K30" s="212">
        <v>24</v>
      </c>
      <c r="L30" s="219" t="s">
        <v>362</v>
      </c>
    </row>
    <row r="31" spans="2:12" x14ac:dyDescent="0.25">
      <c r="K31" s="212">
        <v>25</v>
      </c>
      <c r="L31" s="219" t="s">
        <v>363</v>
      </c>
    </row>
    <row r="32" spans="2:12" x14ac:dyDescent="0.25">
      <c r="K32" s="212">
        <v>26</v>
      </c>
      <c r="L32" s="219" t="s">
        <v>364</v>
      </c>
    </row>
    <row r="33" spans="11:12" x14ac:dyDescent="0.25">
      <c r="K33" s="212">
        <v>27</v>
      </c>
      <c r="L33" s="219" t="s">
        <v>365</v>
      </c>
    </row>
    <row r="34" spans="11:12" x14ac:dyDescent="0.25">
      <c r="K34" s="212">
        <v>70</v>
      </c>
      <c r="L34" s="219" t="s">
        <v>366</v>
      </c>
    </row>
    <row r="35" spans="11:12" x14ac:dyDescent="0.25">
      <c r="K35" s="212">
        <v>71</v>
      </c>
      <c r="L35" s="219" t="s">
        <v>367</v>
      </c>
    </row>
    <row r="36" spans="11:12" x14ac:dyDescent="0.25">
      <c r="K36" s="212">
        <v>72</v>
      </c>
      <c r="L36" s="219" t="s">
        <v>368</v>
      </c>
    </row>
    <row r="37" spans="11:12" x14ac:dyDescent="0.25">
      <c r="K37" s="212">
        <v>73</v>
      </c>
      <c r="L37" s="219" t="s">
        <v>369</v>
      </c>
    </row>
    <row r="38" spans="11:12" x14ac:dyDescent="0.25">
      <c r="K38" s="212">
        <v>74</v>
      </c>
      <c r="L38" s="219" t="s">
        <v>370</v>
      </c>
    </row>
    <row r="39" spans="11:12" x14ac:dyDescent="0.25">
      <c r="K39" s="212">
        <v>76</v>
      </c>
      <c r="L39" s="219" t="s">
        <v>371</v>
      </c>
    </row>
    <row r="40" spans="11:12" x14ac:dyDescent="0.25">
      <c r="K40" s="212">
        <v>77</v>
      </c>
      <c r="L40" s="219" t="s">
        <v>372</v>
      </c>
    </row>
    <row r="41" spans="11:12" x14ac:dyDescent="0.25">
      <c r="K41" s="212" t="s">
        <v>98</v>
      </c>
      <c r="L41" s="219"/>
    </row>
  </sheetData>
  <sheetProtection sheet="1" objects="1" scenarios="1"/>
  <mergeCells count="2">
    <mergeCell ref="B3:C3"/>
    <mergeCell ref="K3:L3"/>
  </mergeCells>
  <conditionalFormatting sqref="M84">
    <cfRule type="expression" dxfId="0" priority="2">
      <formula>VLOOKUP(#REF!,$C$6:$D$29,2,0)=0</formula>
    </cfRule>
  </conditionalFormatting>
  <pageMargins left="0.7" right="0.7" top="0.75" bottom="0.75" header="0.51180555555555496" footer="0.51180555555555496"/>
  <pageSetup paperSize="0" scale="0" firstPageNumber="0" orientation="portrait" usePrinterDefaults="0" horizontalDpi="0" verticalDpi="0"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55" zoomScaleNormal="55" workbookViewId="0"/>
  </sheetViews>
  <sheetFormatPr baseColWidth="10" defaultColWidth="9.109375" defaultRowHeight="13.2" x14ac:dyDescent="0.25"/>
  <cols>
    <col min="1" max="1025" width="10.5546875"/>
  </cols>
  <sheetData/>
  <pageMargins left="0.7" right="0.7" top="0.75" bottom="0.75" header="0.51180555555555496" footer="0.51180555555555496"/>
  <pageSetup paperSize="0" scale="0" firstPageNumber="0" orientation="portrait" usePrinterDefaults="0" horizontalDpi="0" verticalDpi="0" copie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8809213-1770-448D-B71C-17683382F7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0570b7-b4d9-4894-87d1-8db0ec43d3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A37472-CE28-4D6A-ADCE-B330A5019EA3}">
  <ds:schemaRefs>
    <ds:schemaRef ds:uri="http://schemas.microsoft.com/sharepoint/v3/contenttype/forms"/>
  </ds:schemaRefs>
</ds:datastoreItem>
</file>

<file path=customXml/itemProps3.xml><?xml version="1.0" encoding="utf-8"?>
<ds:datastoreItem xmlns:ds="http://schemas.openxmlformats.org/officeDocument/2006/customXml" ds:itemID="{87E636C0-36B4-4FA6-9314-A50A6C593127}">
  <ds:schemaRefs>
    <ds:schemaRef ds:uri="http://purl.org/dc/dcmitype/"/>
    <ds:schemaRef ds:uri="http://schemas.microsoft.com/office/2006/documentManagement/types"/>
    <ds:schemaRef ds:uri="fe0570b7-b4d9-4894-87d1-8db0ec43d3b0"/>
    <ds:schemaRef ds:uri="http://schemas.microsoft.com/office/infopath/2007/PartnerControls"/>
    <ds:schemaRef ds:uri="http://purl.org/dc/elements/1.1/"/>
    <ds:schemaRef ds:uri="http://schemas.microsoft.com/office/2006/metadata/properties"/>
    <ds:schemaRef ds:uri="http://www.w3.org/XML/1998/namespace"/>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début</vt:lpstr>
      <vt:lpstr>Synthèse</vt:lpstr>
      <vt:lpstr>M1-P1</vt:lpstr>
      <vt:lpstr>M2-P1</vt:lpstr>
      <vt:lpstr>M2-P2</vt:lpstr>
      <vt:lpstr>M2-P3</vt:lpstr>
      <vt:lpstr>Paramétrage</vt:lpstr>
      <vt:lpstr>fin</vt:lpstr>
    </vt:vector>
  </TitlesOfParts>
  <Manager/>
  <Company>R.R.A.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Valerie Desprat</cp:lastModifiedBy>
  <cp:revision>1</cp:revision>
  <dcterms:created xsi:type="dcterms:W3CDTF">2001-05-25T13:39:11Z</dcterms:created>
  <dcterms:modified xsi:type="dcterms:W3CDTF">2022-03-25T09:14:39Z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Company">
    <vt:lpwstr>R.R.A.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ContentTypeId">
    <vt:lpwstr>0x0101003316D3A7D7A78047BCBC90274DC2729C</vt:lpwstr>
  </property>
</Properties>
</file>